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4519ab0ee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b5394dbb6da94c29"/>
    <x:sheet xmlns:r="http://schemas.openxmlformats.org/officeDocument/2006/relationships" name="График" sheetId="2" r:id="R81dadfe546044f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 [$₽-ru-RU]"/>
    <x:numFmt numFmtId="201" formatCode="#,##0.00"/>
    <x:numFmt numFmtId="202" formatCode="0.00&quot;%&quot;"/>
    <x:numFmt numFmtId="203" formatCode="0&quot; лет&quot;"/>
    <x:numFmt numFmtId="204" formatCode="dd.mm.yyyy"/>
    <x:numFmt numFmtId="205" formatCode="0&quot;%&quot;"/>
    <x:numFmt numFmtId="206" formatCode="0&quot; мес.&quot;"/>
    <x:numFmt numFmtId="207" formatCode=";;;"/>
    <x:numFmt numFmtId="208" formatCode="mmm yyyy"/>
  </x:numFmts>
  <x:fonts count="16">
    <x:font>
      <x:sz val="11"/>
      <x:name val="Carlito"/>
    </x:font>
    <x:font>
      <x:b/>
      <x:sz val="20"/>
      <x:color rgb="FFFFFFFF"/>
      <x:name val="Aptos"/>
    </x:font>
    <x:font>
      <x:sz val="10"/>
      <x:color rgb="FF5B6678"/>
      <x:name val="Aptos"/>
    </x:font>
    <x:font>
      <x:b/>
      <x:sz val="10"/>
      <x:color rgb="FF0162F7"/>
      <x:name val="Aptos"/>
    </x:font>
    <x:font>
      <x:b/>
      <x:sz val="11"/>
      <x:color rgb="FFFFFFFF"/>
      <x:name val="Aptos"/>
    </x:font>
    <x:font>
      <x:sz val="10"/>
      <x:color rgb="FF091B36"/>
      <x:name val="Aptos"/>
    </x:font>
    <x:font>
      <x:b/>
      <x:sz val="11"/>
      <x:color rgb="FF0162F7"/>
      <x:name val="Aptos"/>
    </x:font>
    <x:font>
      <x:sz val="9"/>
      <x:color rgb="FF5B6678"/>
      <x:name val="Aptos"/>
    </x:font>
    <x:font>
      <x:b/>
      <x:sz val="9"/>
      <x:color rgb="FF5B6678"/>
      <x:name val="Aptos"/>
    </x:font>
    <x:font>
      <x:b/>
      <x:sz val="10"/>
      <x:color rgb="FFFFFFFF"/>
      <x:name val="Aptos"/>
    </x:font>
    <x:font>
      <x:b/>
      <x:sz val="12"/>
      <x:color rgb="FF091B36"/>
      <x:name val="Aptos"/>
    </x:font>
    <x:font>
      <x:b/>
      <x:sz val="13"/>
      <x:color rgb="FF0A8F68"/>
      <x:name val="Aptos"/>
    </x:font>
    <x:font>
      <x:b/>
      <x:sz val="11"/>
      <x:color rgb="FF091B36"/>
      <x:name val="Aptos"/>
    </x:font>
    <x:font>
      <x:sz val="1"/>
      <x:color rgb="FFFFFFFF"/>
      <x:name val="Aptos"/>
    </x:font>
    <x:font>
      <x:b/>
      <x:sz val="9"/>
      <x:color rgb="FFFFFFFF"/>
      <x:name val="Aptos"/>
    </x:font>
    <x:font>
      <x:sz val="9"/>
      <x:color rgb="FF091B36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091B36"/>
      </x:patternFill>
    </x:fill>
    <x:fill>
      <x:patternFill patternType="solid">
        <x:fgColor rgb="FFE9F3FF"/>
      </x:patternFill>
    </x:fill>
    <x:fill>
      <x:patternFill patternType="solid">
        <x:fgColor rgb="FF0162F7"/>
      </x:patternFill>
    </x:fill>
    <x:fill>
      <x:patternFill patternType="solid">
        <x:fgColor rgb="FFFFF7DD"/>
      </x:patternFill>
    </x:fill>
    <x:fill>
      <x:patternFill patternType="solid">
        <x:fgColor rgb="FFFFF0ED"/>
      </x:patternFill>
    </x:fill>
    <x:fill>
      <x:patternFill patternType="solid">
        <x:fgColor rgb="FFFF7C6B"/>
      </x:patternFill>
    </x:fill>
    <x:fill>
      <x:patternFill patternType="solid">
        <x:fgColor rgb="FFF5F7FB"/>
      </x:patternFill>
    </x:fill>
    <x:fill>
      <x:patternFill patternType="solid">
        <x:fgColor rgb="FFFFFFFF"/>
      </x:patternFill>
    </x:fill>
    <x:fill>
      <x:patternFill patternType="solid">
        <x:fgColor rgb="FFDDF8F2"/>
      </x:patternFill>
    </x:fill>
    <x:fill>
      <x:patternFill patternType="solid">
        <x:fgColor rgb="FFFFF1C7"/>
      </x:patternFill>
    </x:fill>
  </x:fills>
  <x:borders count="5">
    <x:border/>
    <x:border>
      <x:left style="thin">
        <x:color rgb="FFD8E0EB"/>
      </x:left>
      <x:right style="thin">
        <x:color rgb="FFD8E0EB"/>
      </x:right>
      <x:top style="thin">
        <x:color rgb="FFD8E0EB"/>
      </x:top>
      <x:bottom style="thin">
        <x:color rgb="FFD8E0EB"/>
      </x:bottom>
    </x:border>
    <x:border>
      <x:left style="thin">
        <x:color rgb="FFD8E0EB"/>
      </x:left>
      <x:right style="thin">
        <x:color rgb="FFD8E0EB"/>
      </x:right>
      <x:top style="thin">
        <x:color rgb="FFD8E0EB"/>
      </x:top>
    </x:border>
    <x:border>
      <x:left style="thin">
        <x:color rgb="FFD8E0EB"/>
      </x:left>
      <x:right style="thin">
        <x:color rgb="FFD8E0EB"/>
      </x:right>
      <x:bottom style="thin">
        <x:color rgb="FFD8E0EB"/>
      </x:bottom>
    </x:border>
    <x:border>
      <x:bottom style="thin">
        <x:color rgb="FFD8E0EB"/>
      </x:bottom>
    </x:border>
  </x:borders>
  <x:cellStyleXfs count="1">
    <x:xf numFmtId="0" fontId="0" fillId="0" borderId="0"/>
  </x:cellStyleXfs>
  <x:cellXfs count="1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right"/>
    </x:xf>
    <x:xf numFmtId="0" fontId="6" fillId="5" borderId="1" xfId="0" applyNumberFormat="1" applyFont="1" applyFill="1" applyBorder="1" applyAlignment="1">
      <x:alignment horizontal="right" vertical="center"/>
    </x:xf>
    <x:xf numFmtId="200" fontId="6" fillId="5" borderId="1" xfId="0" applyNumberFormat="1" applyFont="1" applyFill="1" applyBorder="1" applyAlignment="1">
      <x:alignment horizontal="right" vertical="center"/>
    </x:xf>
    <x:xf numFmtId="201" fontId="6" fillId="5" borderId="1" xfId="0" applyNumberFormat="1" applyFont="1" applyFill="1" applyBorder="1" applyAlignment="1">
      <x:alignment horizontal="right" vertical="center"/>
    </x:xf>
    <x:xf numFmtId="202" fontId="6" fillId="5" borderId="1" xfId="0" applyNumberFormat="1" applyFont="1" applyFill="1" applyBorder="1" applyAlignment="1">
      <x:alignment horizontal="right" vertical="center"/>
    </x:xf>
    <x:xf numFmtId="203" fontId="6" fillId="5" borderId="1" xfId="0" applyNumberFormat="1" applyFont="1" applyFill="1" applyBorder="1" applyAlignment="1">
      <x:alignment horizontal="right" vertical="center"/>
    </x:xf>
    <x:xf numFmtId="204" fontId="6" fillId="5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right"/>
    </x:xf>
    <x:xf numFmtId="0" fontId="6" fillId="6" borderId="1" xfId="0" applyNumberFormat="1" applyFont="1" applyFill="1" applyBorder="1" applyAlignment="1">
      <x:alignment horizontal="right" vertical="center"/>
    </x:xf>
    <x:xf numFmtId="200" fontId="6" fillId="6" borderId="1" xfId="0" applyNumberFormat="1" applyFont="1" applyFill="1" applyBorder="1" applyAlignment="1">
      <x:alignment horizontal="right" vertical="center"/>
    </x:xf>
    <x:xf numFmtId="204" fontId="6" fillId="6" borderId="1" xfId="0" applyNumberFormat="1" applyFont="1" applyFill="1" applyBorder="1" applyAlignment="1">
      <x:alignment horizontal="right" vertical="center"/>
    </x:xf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6" fillId="5" borderId="2" xfId="0" applyNumberFormat="1" applyFont="1" applyFill="1" applyBorder="1" applyAlignment="1">
      <x:alignment horizontal="right"/>
    </x:xf>
    <x:xf numFmtId="0" fontId="6" fillId="5" borderId="3" xfId="0" applyNumberFormat="1" applyFont="1" applyFill="1" applyBorder="1" applyAlignment="1">
      <x:alignment horizontal="right"/>
    </x:xf>
    <x:xf numFmtId="0" fontId="6" fillId="5" borderId="2" xfId="0" applyNumberFormat="1" applyFont="1" applyFill="1" applyBorder="1" applyAlignment="1">
      <x:alignment horizontal="right" vertical="center"/>
    </x:xf>
    <x:xf numFmtId="0" fontId="6" fillId="5" borderId="3" xfId="0" applyNumberFormat="1" applyFont="1" applyFill="1" applyBorder="1" applyAlignment="1">
      <x:alignment horizontal="right" vertical="center"/>
    </x:xf>
    <x:xf numFmtId="200" fontId="6" fillId="5" borderId="2" xfId="0" applyNumberFormat="1" applyFont="1" applyFill="1" applyBorder="1" applyAlignment="1">
      <x:alignment horizontal="right" vertical="center"/>
    </x:xf>
    <x:xf numFmtId="200" fontId="6" fillId="5" borderId="3" xfId="0" applyNumberFormat="1" applyFont="1" applyFill="1" applyBorder="1" applyAlignment="1">
      <x:alignment horizontal="right" vertical="center"/>
    </x:xf>
    <x:xf numFmtId="205" fontId="6" fillId="5" borderId="1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/>
    <x:xf numFmtId="0" fontId="8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4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4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5" fillId="8" borderId="4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4" xfId="0" applyNumberFormat="1" applyFont="1" applyFill="1" applyBorder="1"/>
    <x:xf numFmtId="0" fontId="10" fillId="9" borderId="0" xfId="0" applyNumberFormat="1" applyFont="1" applyFill="1" applyBorder="1" applyAlignment="1">
      <x:alignment horizontal="right"/>
    </x:xf>
    <x:xf numFmtId="0" fontId="10" fillId="9" borderId="4" xfId="0" applyNumberFormat="1" applyFont="1" applyFill="1" applyBorder="1" applyAlignment="1">
      <x:alignment horizontal="right"/>
    </x:xf>
    <x:xf numFmtId="0" fontId="10" fillId="9" borderId="0" xfId="0" applyNumberFormat="1" applyFont="1" applyFill="1" applyBorder="1" applyAlignment="1">
      <x:alignment horizontal="right" vertical="center"/>
    </x:xf>
    <x:xf numFmtId="0" fontId="10" fillId="9" borderId="4" xfId="0" applyNumberFormat="1" applyFont="1" applyFill="1" applyBorder="1" applyAlignment="1">
      <x:alignment horizontal="right" vertical="center"/>
    </x:xf>
    <x:xf numFmtId="200" fontId="10" fillId="9" borderId="0" xfId="0" applyNumberFormat="1" applyFont="1" applyFill="1" applyBorder="1" applyAlignment="1">
      <x:alignment horizontal="right" vertical="center"/>
    </x:xf>
    <x:xf numFmtId="206" fontId="10" fillId="9" borderId="0" xfId="0" applyNumberFormat="1" applyFont="1" applyFill="1" applyBorder="1" applyAlignment="1">
      <x:alignment horizontal="right" vertical="center"/>
    </x:xf>
    <x:xf numFmtId="204" fontId="10" fillId="9" borderId="0" xfId="0" applyNumberFormat="1" applyFont="1" applyFill="1" applyBorder="1" applyAlignment="1">
      <x:alignment horizontal="right" vertical="center"/>
    </x:xf>
    <x:xf numFmtId="206" fontId="10" fillId="9" borderId="4" xfId="0" applyNumberFormat="1" applyFont="1" applyFill="1" applyBorder="1" applyAlignment="1">
      <x:alignment horizontal="right" vertical="center"/>
    </x:xf>
    <x:xf numFmtId="0" fontId="5" fillId="10" borderId="0" xfId="0" applyNumberFormat="1" applyFont="1" applyFill="1" applyBorder="1" applyAlignment="1">
      <x:alignment vertical="center" wrapText="1"/>
    </x:xf>
    <x:xf numFmtId="200" fontId="10" fillId="10" borderId="0" xfId="0" applyNumberFormat="1" applyFont="1" applyFill="1" applyBorder="1" applyAlignment="1">
      <x:alignment horizontal="right" vertical="center"/>
    </x:xf>
    <x:xf numFmtId="0" fontId="10" fillId="10" borderId="0" xfId="0" applyNumberFormat="1" applyFont="1" applyFill="1" applyBorder="1" applyAlignment="1">
      <x:alignment horizontal="right" vertical="center"/>
    </x:xf>
    <x:xf numFmtId="200" fontId="11" fillId="10" borderId="0" xfId="0" applyNumberFormat="1" applyFont="1" applyFill="1" applyBorder="1" applyAlignment="1">
      <x:alignment horizontal="right" vertical="center"/>
    </x:xf>
    <x:xf numFmtId="0" fontId="11" fillId="10" borderId="0" xfId="0" applyNumberFormat="1" applyFont="1" applyFill="1" applyBorder="1" applyAlignment="1">
      <x:alignment horizontal="right" vertical="center"/>
    </x:xf>
    <x:xf numFmtId="0" fontId="0" fillId="11" borderId="0" xfId="0" applyNumberFormat="1" applyFont="1" applyFill="1" applyBorder="1"/>
    <x:xf numFmtId="0" fontId="12" fillId="11" borderId="0" xfId="0" applyNumberFormat="1" applyFont="1" applyFill="1" applyBorder="1"/>
    <x:xf numFmtId="0" fontId="12" fillId="11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207" fontId="13" fillId="0" borderId="0" xfId="0" applyNumberFormat="1" applyFont="1" applyFill="1" applyBorder="1"/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wrapText="1"/>
    </x:xf>
    <x:xf numFmtId="0" fontId="14" fillId="4" borderId="0" xfId="0" applyNumberFormat="1" applyFont="1" applyFill="1" applyBorder="1" applyAlignment="1">
      <x:alignment horizontal="center" wrapText="1"/>
    </x:xf>
    <x:xf numFmtId="0" fontId="14" fillId="4" borderId="0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/>
    <x:xf numFmtId="0" fontId="15" fillId="0" borderId="4" xfId="0" applyNumberFormat="1" applyFont="1" applyFill="1" applyBorder="1"/>
    <x:xf numFmtId="0" fontId="15" fillId="0" borderId="0" xfId="0" applyNumberFormat="1" applyFont="1" applyFill="1" applyBorder="1" applyAlignment="1">
      <x:alignment vertical="center"/>
    </x:xf>
    <x:xf numFmtId="0" fontId="15" fillId="0" borderId="4" xfId="0" applyNumberFormat="1" applyFont="1" applyFill="1" applyBorder="1" applyAlignment="1">
      <x:alignment vertical="center"/>
    </x:xf>
    <x:xf numFmtId="208" fontId="15" fillId="0" borderId="0" xfId="0" applyNumberFormat="1" applyFont="1" applyFill="1" applyBorder="1" applyAlignment="1">
      <x:alignment vertical="center"/>
    </x:xf>
    <x:xf numFmtId="208" fontId="15" fillId="0" borderId="4" xfId="0" applyNumberFormat="1" applyFont="1" applyFill="1" applyBorder="1" applyAlignment="1">
      <x:alignment vertical="center"/>
    </x:xf>
    <x:xf numFmtId="200" fontId="15" fillId="0" borderId="0" xfId="0" applyNumberFormat="1" applyFont="1" applyFill="1" applyBorder="1" applyAlignment="1">
      <x:alignment vertical="center"/>
    </x:xf>
    <x:xf numFmtId="200" fontId="15" fillId="0" borderId="4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horizontal="center" vertical="center"/>
    </x:xf>
    <x:xf numFmtId="0" fontId="15" fillId="0" borderId="4" xfId="0" applyNumberFormat="1" applyFont="1" applyFill="1" applyBorder="1" applyAlignment="1">
      <x:alignment horizontal="center" vertical="center"/>
    </x:xf>
    <x:xf numFmtId="208" fontId="15" fillId="0" borderId="0" xfId="0" applyNumberFormat="1" applyFont="1" applyFill="1" applyBorder="1" applyAlignment="1">
      <x:alignment horizontal="center" vertical="center"/>
    </x:xf>
    <x:xf numFmtId="208" fontId="15" fillId="0" borderId="4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c8e4430714d06" /><Relationship Type="http://schemas.openxmlformats.org/officeDocument/2006/relationships/theme" Target="/xl/theme/theme1.xml" Id="Rd7a2ebdc3df248c6" /><Relationship Type="http://schemas.openxmlformats.org/officeDocument/2006/relationships/sharedStrings" Target="/xl/sharedStrings.xml" Id="R32327524dd334384" /><Relationship Type="http://schemas.openxmlformats.org/officeDocument/2006/relationships/worksheet" Target="/xl/worksheets/sheet1.xml" Id="Rb5394dbb6da94c29" /><Relationship Type="http://schemas.openxmlformats.org/officeDocument/2006/relationships/worksheet" Target="/xl/worksheets/sheet2.xml" Id="R81dadfe546044f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b7a1f6b19334e4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ptos"/>
                <a:ea typeface="Aptos"/>
                <a:cs typeface="Aptos"/>
              </a:rPr>
              <a:t>Как уменьшается долг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ptos"/>
              <a:ea typeface="Aptos"/>
              <a:cs typeface="Aptos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Остаток с доплатами</c:v>
          </c:tx>
          <c:marker>
            <c:symbol val="none"/>
          </c:marker>
          <c:cat>
            <c:strRef>
              <c:f>'Расчёт'!$L$2:$L$31</c:f>
              <c:strCache>
                <c:ptCount val="0"/>
              </c:strCache>
            </c:strRef>
          </c:cat>
          <c:val>
            <c:numRef>
              <c:f>'Расчёт'!$M$2:$M$31</c:f>
              <c:numCache>
                <c:formatCode>;;;</c:formatCode>
                <c:ptCount val="0"/>
              </c:numCache>
            </c:numRef>
          </c:val>
          <c:smooth val="0"/>
        </c:ser>
        <c:ser>
          <c:idx val="1"/>
          <c:order val="1"/>
          <c:tx>
            <c:v>Остаток без доплат</c:v>
          </c:tx>
          <c:marker>
            <c:symbol val="none"/>
          </c:marker>
          <c:cat>
            <c:strRef>
              <c:f>'Расчёт'!$L$2:$L$31</c:f>
              <c:strCache>
                <c:ptCount val="0"/>
              </c:strCache>
            </c:strRef>
          </c:cat>
          <c:val>
            <c:numRef>
              <c:f>'Расчёт'!$N$2:$N$31</c:f>
              <c:numCache>
                <c:formatCode>;;;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ptos"/>
                <a:ea typeface="Aptos"/>
                <a:cs typeface="Aptos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ptos"/>
                <a:ea typeface="Aptos"/>
                <a:cs typeface="Aptos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17</xdr:row>
      <xdr:rowOff>0</xdr:rowOff>
    </xdr:from>
    <xdr:to>
      <xdr:col>10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b7a1f6b19334e4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e11d9476c764b4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.780000686645508" hidden="0" customWidth="1"/>
    <x:col min="2" max="2" width="20.559999465942383" hidden="0" customWidth="1"/>
    <x:col min="3" max="3" width="6.670000076293945" hidden="0" customWidth="1"/>
    <x:col min="4" max="4" width="33.33000183105469" hidden="0" customWidth="1"/>
    <x:col min="5" max="5" width="2.6700000762939453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1.670000076293945" hidden="0" customWidth="1"/>
    <x:col min="10" max="10" width="11.670000076293945" hidden="0" customWidth="1"/>
    <x:col min="12" max="12" width="0.2199999988079071" hidden="0" customWidth="1"/>
    <x:col min="13" max="13" width="0.2199999988079071" hidden="0" customWidth="1"/>
    <x:col min="14" max="14" width="0.2199999988079071" hidden="0" customWidth="1"/>
  </x:cols>
  <x:sheetData>
    <x:row r="1" ht="36" customHeight="1">
      <x:c r="A1" s="3" t="str">
        <x:v>Ипотечный калькулятор Excel — GID.HOUSE</x:v>
      </x:c>
      <x:c r="B1" s="3"/>
      <x:c r="C1" s="3"/>
      <x:c r="D1" s="3"/>
      <x:c r="E1" s="3"/>
      <x:c r="F1" s="3"/>
      <x:c r="G1" s="3"/>
      <x:c r="H1" s="3"/>
      <x:c r="I1" s="3"/>
      <x:c r="J1" s="3"/>
      <x:c r="L1" s="85" t="str">
        <x:v>Месяц</x:v>
      </x:c>
      <x:c r="M1" s="85" t="str">
        <x:v>Остаток с доплатами</x:v>
      </x:c>
      <x:c r="N1" s="85" t="str">
        <x:v>Остаток без доплат</x:v>
      </x:c>
    </x:row>
    <x:row r="2" ht="25.5" customHeight="1">
      <x:c r="A2" s="7" t="str">
        <x:v>Меняйте только жёлтые ячейки. Даты обновляются при открытии файла.</x:v>
      </x:c>
      <x:c r="B2" s="7"/>
      <x:c r="C2" s="7"/>
      <x:c r="D2" s="7"/>
      <x:c r="E2" s="7"/>
      <x:c r="F2" s="7"/>
      <x:c r="G2" s="7"/>
      <x:c r="H2" s="7"/>
      <x:c r="I2" s="9" t="str">
        <x:f>HYPERLINK("https://gid.house/?utm_source=calculator.gid.house&amp;utm_medium=referral&amp;utm_campaign=mortgage-excel&amp;utm_content=excel-workbook-brand","GID.HOUSE")</x:f>
        <x:v>GID.HOUSE</x:v>
      </x:c>
      <x:c r="J2" s="9"/>
      <x:c r="L2" s="85" t="n">
        <x:v>12</x:v>
      </x:c>
      <x:c r="M2" s="85" t="n">
        <x:f>'График'!I16</x:f>
        <x:v>7327213.825711238</x:v>
      </x:c>
      <x:c r="N2" s="85" t="n">
        <x:f>'График'!O16</x:f>
        <x:v>7957930.300668181</x:v>
      </x:c>
    </x:row>
    <x:row r="3">
      <x:c r="L3" s="85" t="n">
        <x:v>24</x:v>
      </x:c>
      <x:c r="M3" s="85" t="n">
        <x:f>'График'!I28</x:f>
        <x:v>7018846.9525556695</x:v>
      </x:c>
      <x:c r="N3" s="85" t="n">
        <x:f>'График'!O28</x:f>
        <x:v>7907382.663687667</x:v>
      </x:c>
    </x:row>
    <x:row r="4" ht="24" customHeight="1">
      <x:c r="A4" s="12" t="str">
        <x:v>Основные условия</x:v>
      </x:c>
      <x:c r="B4" s="12"/>
      <x:c r="C4" s="12"/>
      <x:c r="D4" s="12"/>
      <x:c r="F4" s="12" t="str">
        <x:v>Результат и сравнение</x:v>
      </x:c>
      <x:c r="G4" s="12"/>
      <x:c r="H4" s="12"/>
      <x:c r="I4" s="12"/>
      <x:c r="J4" s="12"/>
      <x:c r="L4" s="85" t="n">
        <x:v>36</x:v>
      </x:c>
      <x:c r="M4" s="85" t="n">
        <x:f>'График'!I40</x:f>
        <x:v>6648337.607144331</x:v>
      </x:c>
      <x:c r="N4" s="85" t="n">
        <x:f>'График'!O40</x:f>
        <x:v>7846648.604616759</x:v>
      </x:c>
    </x:row>
    <x:row r="5" ht="23.25" customHeight="1">
      <x:c r="A5" s="14" t="str">
        <x:v>Стоимость недвижимости</x:v>
      </x:c>
      <x:c r="B5" s="20" t="n">
        <x:v>10000000</x:v>
      </x:c>
      <x:c r="C5" s="46" t="str">
        <x:v>₽</x:v>
      </x:c>
      <x:c r="D5" s="45" t="str">
        <x:v>Цена объекта по договору или ориентир бюджета.</x:v>
      </x:c>
      <x:c r="F5" s="60" t="str">
        <x:v>Сумма кредита</x:v>
      </x:c>
      <x:c r="G5" s="60"/>
      <x:c r="H5" s="60"/>
      <x:c r="I5" s="69" t="n">
        <x:f>MAX(B5-IF(B6="Проценты",B5*B7/100,B7),0)</x:f>
        <x:v>8000000</x:v>
      </x:c>
      <x:c r="J5" s="67"/>
      <x:c r="L5" s="85" t="n">
        <x:v>48</x:v>
      </x:c>
      <x:c r="M5" s="85" t="n">
        <x:f>'График'!I52</x:f>
        <x:v>6203162.761894715</x:v>
      </x:c>
      <x:c r="N5" s="85" t="n">
        <x:f>'График'!O52</x:f>
        <x:v>7773675.343123842</x:v>
      </x:c>
    </x:row>
    <x:row r="6" ht="23.25" customHeight="1">
      <x:c r="A6" s="14" t="str">
        <x:v>Первоначальный взнос: режим</x:v>
      </x:c>
      <x:c r="B6" s="19" t="str">
        <x:v>Проценты</x:v>
      </x:c>
      <x:c r="C6" s="46" t="str"/>
      <x:c r="D6" s="45" t="str">
        <x:v>Выберите ввод в процентах или рублях.</x:v>
      </x:c>
      <x:c r="F6" s="60" t="str">
        <x:v>Первоначальный взнос в рублях</x:v>
      </x:c>
      <x:c r="G6" s="60"/>
      <x:c r="H6" s="60"/>
      <x:c r="I6" s="69" t="n">
        <x:f>MAX(MIN(IF(B6="Проценты",B5*B7/100,B7),B5),0)</x:f>
        <x:v>2000000</x:v>
      </x:c>
      <x:c r="J6" s="67"/>
      <x:c r="L6" s="85" t="n">
        <x:v>60</x:v>
      </x:c>
      <x:c r="M6" s="85" t="n">
        <x:f>'График'!I64</x:f>
        <x:v>5668275.733274694</x:v>
      </x:c>
      <x:c r="N6" s="85" t="n">
        <x:f>'График'!O64</x:f>
        <x:v>7685996.420055376</x:v>
      </x:c>
    </x:row>
    <x:row r="7" ht="23.25" customHeight="1">
      <x:c r="A7" s="14" t="str">
        <x:v>Первоначальный взнос: значение</x:v>
      </x:c>
      <x:c r="B7" s="21" t="n">
        <x:v>20</x:v>
      </x:c>
      <x:c r="C7" s="46" t="str">
        <x:v>% / ₽</x:v>
      </x:c>
      <x:c r="D7" s="45" t="str">
        <x:v>В процентах введите, например, 20. В рублях — сумму.</x:v>
      </x:c>
      <x:c r="F7" s="60" t="str">
        <x:v>Первый платёж без услуг</x:v>
      </x:c>
      <x:c r="G7" s="60"/>
      <x:c r="H7" s="60"/>
      <x:c r="I7" s="69" t="n">
        <x:f>'График'!D5</x:f>
        <x:v>126551.72637412467</x:v>
      </x:c>
      <x:c r="J7" s="67"/>
      <x:c r="L7" s="85" t="n">
        <x:v>72</x:v>
      </x:c>
      <x:c r="M7" s="85" t="n">
        <x:f>'График'!I76</x:f>
        <x:v>5025597.611545845</x:v>
      </x:c>
      <x:c r="N7" s="85" t="n">
        <x:f>'График'!O76</x:f>
        <x:v>7580648.332369965</x:v>
      </x:c>
    </x:row>
    <x:row r="8" ht="23.25" customHeight="1">
      <x:c r="A8" s="14" t="str">
        <x:v>Ставка, % годовых</x:v>
      </x:c>
      <x:c r="B8" s="22" t="n">
        <x:v>18.5</x:v>
      </x:c>
      <x:c r="C8" s="46" t="str">
        <x:v>%</x:v>
      </x:c>
      <x:c r="D8" s="45" t="str">
        <x:v>Номинальная годовая ставка из предложения банка.</x:v>
      </x:c>
      <x:c r="F8" s="60" t="str">
        <x:v>Первый платёж с услугами</x:v>
      </x:c>
      <x:c r="G8" s="60"/>
      <x:c r="H8" s="60"/>
      <x:c r="I8" s="69" t="n">
        <x:f>I7+B22</x:f>
        <x:v>128051.72637412467</x:v>
      </x:c>
      <x:c r="J8" s="67"/>
      <x:c r="L8" s="85" t="n">
        <x:v>84</x:v>
      </x:c>
      <x:c r="M8" s="85" t="n">
        <x:f>'График'!I88</x:f>
        <x:v>4253406.202801966</x:v>
      </x:c>
      <x:c r="N8" s="85" t="n">
        <x:f>'График'!O88</x:f>
        <x:v>7454070.36824161</x:v>
      </x:c>
    </x:row>
    <x:row r="9" ht="23.25" customHeight="1">
      <x:c r="A9" s="14" t="str">
        <x:v>Срок, лет</x:v>
      </x:c>
      <x:c r="B9" s="23" t="n">
        <x:v>20</x:v>
      </x:c>
      <x:c r="C9" s="46" t="str">
        <x:v>лет</x:v>
      </x:c>
      <x:c r="D9" s="45" t="str">
        <x:v>От 1 до 30 лет. График рассчитан на 360 месяцев.</x:v>
      </x:c>
      <x:c r="F9" s="60" t="str">
        <x:v>Срок с доплатами</x:v>
      </x:c>
      <x:c r="G9" s="60"/>
      <x:c r="H9" s="60"/>
      <x:c r="I9" s="70" t="n">
        <x:f>COUNTIF('График'!C5:C364,"&gt;0")</x:f>
        <x:v>127</x:v>
      </x:c>
      <x:c r="J9" s="67"/>
      <x:c r="L9" s="85" t="n">
        <x:v>96</x:v>
      </x:c>
      <x:c r="M9" s="85" t="n">
        <x:f>'График'!I100</x:f>
        <x:v>3325601.8298542425</x:v>
      </x:c>
      <x:c r="N9" s="85" t="n">
        <x:f>'График'!O100</x:f>
        <x:v>7301984.256809542</x:v>
      </x:c>
    </x:row>
    <x:row r="10" ht="23.25" customHeight="1">
      <x:c r="A10" s="14" t="str">
        <x:v>Тип платежа</x:v>
      </x:c>
      <x:c r="B10" s="19" t="str">
        <x:v>Аннуитетный</x:v>
      </x:c>
      <x:c r="C10" s="46" t="str"/>
      <x:c r="D10" s="45" t="str">
        <x:v>Аннуитетный — ровный. Дифференцированный уменьшается.</x:v>
      </x:c>
      <x:c r="F10" s="60" t="str">
        <x:v>Дата последнего платежа</x:v>
      </x:c>
      <x:c r="G10" s="60"/>
      <x:c r="H10" s="60"/>
      <x:c r="I10" s="71" t="n">
        <x:f>IF(I9=0,"",DATE(YEAR(B11),MONTH(B11)+I9-1,DAY(B11)))</x:f>
        <x:v>50149</x:v>
      </x:c>
      <x:c r="J10" s="67"/>
      <x:c r="L10" s="85" t="n">
        <x:v>108</x:v>
      </x:c>
      <x:c r="M10" s="85" t="n">
        <x:f>'График'!I112</x:f>
        <x:v>2210825.176406084</x:v>
      </x:c>
      <x:c r="N10" s="85" t="n">
        <x:f>'График'!O112</x:f>
        <x:v>7119249.5647973325</x:v>
      </x:c>
    </x:row>
    <x:row r="11" ht="23.25" customHeight="1">
      <x:c r="A11" s="14" t="str">
        <x:v>Дата первого платежа</x:v>
      </x:c>
      <x:c r="B11" s="24" t="n">
        <x:f>TODAY()+30</x:f>
        <x:v>46314</x:v>
      </x:c>
      <x:c r="C11" s="46" t="str">
        <x:v>дата</x:v>
      </x:c>
      <x:c r="D11" s="45" t="str">
        <x:v>По умолчанию: сегодня + 30 дней. Обновляется при открытии.</x:v>
      </x:c>
      <x:c r="F11" s="60" t="str">
        <x:v>Проценты без доплат</x:v>
      </x:c>
      <x:c r="G11" s="60"/>
      <x:c r="H11" s="60"/>
      <x:c r="I11" s="69" t="n">
        <x:f>SUM('График'!M5:M364)</x:f>
        <x:v>22372414.329789836</x:v>
      </x:c>
      <x:c r="J11" s="67"/>
      <x:c r="L11" s="85" t="n">
        <x:v>120</x:v>
      </x:c>
      <x:c r="M11" s="85" t="n">
        <x:f>'График'!I124</x:f>
        <x:v>871397.3580990715</x:v>
      </x:c>
      <x:c r="N11" s="85" t="n">
        <x:f>'График'!O124</x:f>
        <x:v>6899689.952480513</x:v>
      </x:c>
    </x:row>
    <x:row r="12" ht="23.25" customHeight="1">
      <x:c r="C12" s="46"/>
      <x:c r="D12" s="45"/>
      <x:c r="F12" s="60" t="str">
        <x:v>Проценты с доплатами</x:v>
      </x:c>
      <x:c r="G12" s="60"/>
      <x:c r="H12" s="60"/>
      <x:c r="I12" s="69" t="n">
        <x:f>SUM('График'!E5:E364)</x:f>
        <x:v>9810743.37124937</x:v>
      </x:c>
      <x:c r="J12" s="67"/>
      <x:c r="L12" s="85" t="n">
        <x:v>132</x:v>
      </x:c>
      <x:c r="M12" s="85" t="n">
        <x:f>'График'!I136</x:f>
        <x:v>0</x:v>
      </x:c>
      <x:c r="N12" s="85" t="n">
        <x:f>'График'!O136</x:f>
        <x:v>6635884.416542702</x:v>
      </x:c>
    </x:row>
    <x:row r="13" ht="23.25" customHeight="1">
      <x:c r="A13" s="12" t="str">
        <x:v>Досрочное погашение</x:v>
      </x:c>
      <x:c r="B13" s="12"/>
      <x:c r="C13" s="47"/>
      <x:c r="D13" s="44"/>
      <x:c r="F13" s="73" t="str">
        <x:v>Экономия на процентах</x:v>
      </x:c>
      <x:c r="G13" s="73"/>
      <x:c r="H13" s="73"/>
      <x:c r="I13" s="76" t="n">
        <x:f>MAX(I11-I12,0)</x:f>
        <x:v>12561670.958540466</x:v>
      </x:c>
      <x:c r="J13" s="77"/>
      <x:c r="L13" s="85" t="n">
        <x:v>144</x:v>
      </x:c>
      <x:c r="M13" s="85" t="n">
        <x:f>'График'!I148</x:f>
        <x:v>0</x:v>
      </x:c>
      <x:c r="N13" s="85" t="n">
        <x:f>'График'!O148</x:f>
        <x:v>6318916.463934852</x:v>
      </x:c>
    </x:row>
    <x:row r="14" ht="23.25" customHeight="1">
      <x:c r="A14" s="14" t="str">
        <x:v>Ежемесячная доплата</x:v>
      </x:c>
      <x:c r="B14" s="20" t="n">
        <x:v>10000</x:v>
      </x:c>
      <x:c r="C14" s="46" t="str">
        <x:v>₽/мес.</x:v>
      </x:c>
      <x:c r="D14" s="45" t="str">
        <x:v>Доплата в счёт основного долга каждый месяц.</x:v>
      </x:c>
      <x:c r="F14" s="60" t="str">
        <x:v>Общие денежные расходы</x:v>
      </x:c>
      <x:c r="G14" s="60"/>
      <x:c r="H14" s="60"/>
      <x:c r="I14" s="69" t="n">
        <x:f>I6+B21+SUM('График'!H5:H364)</x:f>
        <x:v>20031243.371249393</x:v>
      </x:c>
      <x:c r="J14" s="67"/>
      <x:c r="L14" s="85" t="n">
        <x:v>156</x:v>
      </x:c>
      <x:c r="M14" s="85" t="n">
        <x:f>'График'!I160</x:f>
        <x:v>0</x:v>
      </x:c>
      <x:c r="N14" s="85" t="n">
        <x:f>'График'!O160</x:f>
        <x:v>5938072.738941542</x:v>
      </x:c>
    </x:row>
    <x:row r="15" ht="23.25" customHeight="1">
      <x:c r="A15" s="54" t="str">
        <x:v>Разовая доплата</x:v>
      </x:c>
      <x:c r="B15" s="54"/>
      <x:c r="C15" s="52" t="str"/>
      <x:c r="D15" s="53" t="str"/>
      <x:c r="F15" s="60" t="str">
        <x:v>Ориентир дохода</x:v>
      </x:c>
      <x:c r="G15" s="60"/>
      <x:c r="H15" s="60"/>
      <x:c r="I15" s="69" t="n">
        <x:f>IF(B23&gt;0,I8/(B23/100),0)</x:f>
        <x:v>320129.31593531166</x:v>
      </x:c>
      <x:c r="J15" s="67"/>
      <x:c r="L15" s="85" t="n">
        <x:v>168</x:v>
      </x:c>
      <x:c r="M15" s="85" t="n">
        <x:f>'График'!I172</x:f>
        <x:v>0</x:v>
      </x:c>
      <x:c r="N15" s="85" t="n">
        <x:f>'График'!O172</x:f>
        <x:v>5480480.917202313</x:v>
      </x:c>
    </x:row>
    <x:row r="16" ht="23.25" customHeight="1">
      <x:c r="A16" s="14" t="str">
        <x:v>Сумма разовой доплаты</x:v>
      </x:c>
      <x:c r="B16" s="30" t="n">
        <x:v>500000</x:v>
      </x:c>
      <x:c r="C16" s="46" t="str">
        <x:v>₽</x:v>
      </x:c>
      <x:c r="D16" s="45" t="str">
        <x:v>Однократное погашение сверх планового платежа.</x:v>
      </x:c>
      <x:c r="F16" s="61" t="str">
        <x:v>Сокращение срока</x:v>
      </x:c>
      <x:c r="G16" s="61"/>
      <x:c r="H16" s="61"/>
      <x:c r="I16" s="72" t="n">
        <x:f>MAX(B9*12-I9,0)</x:f>
        <x:v>113</x:v>
      </x:c>
      <x:c r="J16" s="68"/>
      <x:c r="L16" s="85" t="n">
        <x:v>180</x:v>
      </x:c>
      <x:c r="M16" s="85" t="n">
        <x:f>'График'!I184</x:f>
        <x:v>0</x:v>
      </x:c>
      <x:c r="N16" s="85" t="n">
        <x:f>'График'!O184</x:f>
        <x:v>4930674.627689981</x:v>
      </x:c>
    </x:row>
    <x:row r="17" ht="21" customHeight="1">
      <x:c r="A17" s="14" t="str">
        <x:v>Дата разовой доплаты</x:v>
      </x:c>
      <x:c r="B17" s="31" t="n">
        <x:f>DATE(YEAR(B11),MONTH(B11)+11,DAY(B11))</x:f>
        <x:v>46649</x:v>
      </x:c>
      <x:c r="C17" s="46" t="str">
        <x:v>дата</x:v>
      </x:c>
      <x:c r="D17" s="45" t="str">
        <x:v>Сумма учтётся в первый платёж на или после указанной даты.</x:v>
      </x:c>
      <x:c r="L17" s="85" t="n">
        <x:v>192</x:v>
      </x:c>
      <x:c r="M17" s="85" t="n">
        <x:f>'График'!I196</x:f>
        <x:v>0</x:v>
      </x:c>
      <x:c r="N17" s="85" t="n">
        <x:f>'График'!O196</x:f>
        <x:v>4270070.697229909</x:v>
      </x:c>
    </x:row>
    <x:row r="18" ht="21" customHeight="1">
      <x:c r="A18" s="14" t="str">
        <x:v>Стратегия после доплаты</x:v>
      </x:c>
      <x:c r="B18" s="19" t="str">
        <x:v>Сократить срок</x:v>
      </x:c>
      <x:c r="C18" s="46" t="str"/>
      <x:c r="D18" s="45" t="str">
        <x:v>Сохранить платёж и сократить срок или снизить платёж.</x:v>
      </x:c>
      <x:c r="L18" s="85" t="n">
        <x:v>204</x:v>
      </x:c>
      <x:c r="M18" s="85" t="n">
        <x:f>'График'!I208</x:f>
        <x:v>0</x:v>
      </x:c>
      <x:c r="N18" s="85" t="n">
        <x:f>'График'!O208</x:f>
        <x:v>3476341.048690657</x:v>
      </x:c>
    </x:row>
    <x:row r="19">
      <x:c r="C19" s="46"/>
      <x:c r="D19" s="45"/>
      <x:c r="L19" s="85" t="n">
        <x:v>216</x:v>
      </x:c>
      <x:c r="M19" s="85" t="n">
        <x:f>'График'!I220</x:f>
        <x:v>0</x:v>
      </x:c>
      <x:c r="N19" s="85" t="n">
        <x:f>'График'!O220</x:f>
        <x:v>2522658.0233240323</x:v>
      </x:c>
    </x:row>
    <x:row r="20" ht="24" customHeight="1">
      <x:c r="A20" s="12" t="str">
        <x:v>Расходы и ориентир дохода</x:v>
      </x:c>
      <x:c r="B20" s="12"/>
      <x:c r="C20" s="47"/>
      <x:c r="D20" s="44"/>
      <x:c r="L20" s="85" t="n">
        <x:v>228</x:v>
      </x:c>
      <x:c r="M20" s="85" t="n">
        <x:f>'График'!I232</x:f>
        <x:v>0</x:v>
      </x:c>
      <x:c r="N20" s="85" t="n">
        <x:f>'График'!O232</x:f>
        <x:v>1376787.619533186</x:v>
      </x:c>
    </x:row>
    <x:row r="21" ht="27" customHeight="1">
      <x:c r="A21" t="str">
        <x:v>Разовые расходы и комиссии</x:v>
      </x:c>
      <x:c r="B21" s="38" t="n">
        <x:v>30000</x:v>
      </x:c>
      <x:c r="C21" s="46" t="str">
        <x:v>₽</x:v>
      </x:c>
      <x:c r="D21" s="45" t="str">
        <x:v>Оценка, регистрация, комиссии и другие разовые затраты.</x:v>
      </x:c>
      <x:c r="L21" s="85" t="n">
        <x:v>240</x:v>
      </x:c>
      <x:c r="M21" s="85" t="n">
        <x:f>'График'!I244</x:f>
        <x:v>0</x:v>
      </x:c>
      <x:c r="N21" s="85" t="n">
        <x:f>'График'!O244</x:f>
        <x:v>0</x:v>
      </x:c>
    </x:row>
    <x:row r="22" ht="27" customHeight="1">
      <x:c r="A22" t="str">
        <x:v>Страховка и услуги в месяц</x:v>
      </x:c>
      <x:c r="B22" s="39" t="n">
        <x:v>1500</x:v>
      </x:c>
      <x:c r="C22" s="46" t="str">
        <x:v>₽/мес.</x:v>
      </x:c>
      <x:c r="D22" s="45" t="str">
        <x:v>Денежный расход, не погашение долга.</x:v>
      </x:c>
      <x:c r="L22" s="85" t="n">
        <x:v>252</x:v>
      </x:c>
      <x:c r="M22" s="85" t="n">
        <x:f>'График'!I256</x:f>
        <x:v>0</x:v>
      </x:c>
      <x:c r="N22" s="85" t="n">
        <x:f>'График'!O256</x:f>
        <x:v>0</x:v>
      </x:c>
    </x:row>
    <x:row r="23" ht="27" customHeight="1">
      <x:c r="A23" t="str">
        <x:v>Доля платежа в доходе</x:v>
      </x:c>
      <x:c r="B23" s="40" t="n">
        <x:v>40</x:v>
      </x:c>
      <x:c r="C23" s="46" t="str">
        <x:v>%</x:v>
      </x:c>
      <x:c r="D23" s="45" t="str">
        <x:v>Для ориентира дохода. Это не критерий одобрения банка.</x:v>
      </x:c>
      <x:c r="L23" s="85" t="n">
        <x:v>264</x:v>
      </x:c>
      <x:c r="M23" s="85" t="n">
        <x:f>'График'!I268</x:f>
        <x:v>0</x:v>
      </x:c>
      <x:c r="N23" s="85" t="n">
        <x:f>'График'!O268</x:f>
        <x:v>0</x:v>
      </x:c>
    </x:row>
    <x:row r="24">
      <x:c r="L24" s="85" t="n">
        <x:v>276</x:v>
      </x:c>
      <x:c r="M24" s="85" t="n">
        <x:f>'График'!I280</x:f>
        <x:v>0</x:v>
      </x:c>
      <x:c r="N24" s="85" t="n">
        <x:f>'График'!O280</x:f>
        <x:v>0</x:v>
      </x:c>
    </x:row>
    <x:row r="25">
      <x:c r="A25" s="80" t="str">
        <x:v>Важно</x:v>
      </x:c>
      <x:c r="B25" s="80"/>
      <x:c r="C25" s="80"/>
      <x:c r="D25" s="80"/>
      <x:c r="L25" s="85" t="n">
        <x:v>288</x:v>
      </x:c>
      <x:c r="M25" s="85" t="n">
        <x:f>'График'!I292</x:f>
        <x:v>0</x:v>
      </x:c>
      <x:c r="N25" s="85" t="n">
        <x:f>'График'!O292</x:f>
        <x:v>0</x:v>
      </x:c>
    </x:row>
    <x:row r="26">
      <x:c r="A26" s="83" t="str">
        <x:v>Это плановый расчёт. Банк может иначе учитывать даты, округления, услуги и условия договора. Сверяйте итог с графиком банка.</x:v>
      </x:c>
      <x:c r="B26" s="83"/>
      <x:c r="C26" s="83"/>
      <x:c r="D26" s="83"/>
      <x:c r="L26" s="85" t="n">
        <x:v>300</x:v>
      </x:c>
      <x:c r="M26" s="85" t="n">
        <x:f>'График'!I304</x:f>
        <x:v>0</x:v>
      </x:c>
      <x:c r="N26" s="85" t="n">
        <x:f>'График'!O304</x:f>
        <x:v>0</x:v>
      </x:c>
    </x:row>
    <x:row r="27">
      <x:c r="A27" s="83"/>
      <x:c r="B27" s="83"/>
      <x:c r="C27" s="83"/>
      <x:c r="D27" s="83"/>
      <x:c r="L27" s="85" t="n">
        <x:v>312</x:v>
      </x:c>
      <x:c r="M27" s="85" t="n">
        <x:f>'График'!I316</x:f>
        <x:v>0</x:v>
      </x:c>
      <x:c r="N27" s="85" t="n">
        <x:f>'График'!O316</x:f>
        <x:v>0</x:v>
      </x:c>
    </x:row>
    <x:row r="28">
      <x:c r="A28" s="83"/>
      <x:c r="B28" s="83"/>
      <x:c r="C28" s="83"/>
      <x:c r="D28" s="83"/>
      <x:c r="L28" s="85" t="n">
        <x:v>324</x:v>
      </x:c>
      <x:c r="M28" s="85" t="n">
        <x:f>'График'!I328</x:f>
        <x:v>0</x:v>
      </x:c>
      <x:c r="N28" s="85" t="n">
        <x:f>'График'!O328</x:f>
        <x:v>0</x:v>
      </x:c>
    </x:row>
    <x:row r="29">
      <x:c r="A29" s="83"/>
      <x:c r="B29" s="83"/>
      <x:c r="C29" s="83"/>
      <x:c r="D29" s="83"/>
      <x:c r="L29" s="85" t="n">
        <x:v>336</x:v>
      </x:c>
      <x:c r="M29" s="85" t="n">
        <x:f>'График'!I340</x:f>
        <x:v>0</x:v>
      </x:c>
      <x:c r="N29" s="85" t="n">
        <x:f>'График'!O340</x:f>
        <x:v>0</x:v>
      </x:c>
    </x:row>
    <x:row r="30">
      <x:c r="A30" s="83"/>
      <x:c r="B30" s="83"/>
      <x:c r="C30" s="83"/>
      <x:c r="D30" s="83"/>
      <x:c r="L30" s="85" t="n">
        <x:v>348</x:v>
      </x:c>
      <x:c r="M30" s="85" t="n">
        <x:f>'График'!I352</x:f>
        <x:v>0</x:v>
      </x:c>
      <x:c r="N30" s="85" t="n">
        <x:f>'График'!O352</x:f>
        <x:v>0</x:v>
      </x:c>
    </x:row>
    <x:row r="31">
      <x:c r="L31" s="85" t="n">
        <x:v>360</x:v>
      </x:c>
      <x:c r="M31" s="85" t="n">
        <x:f>'График'!I364</x:f>
        <x:v>0</x:v>
      </x:c>
      <x:c r="N31" s="85" t="n">
        <x:f>'График'!O364</x:f>
        <x:v>0</x:v>
      </x:c>
    </x:row>
  </x:sheetData>
  <x:mergeCells>
    <x:mergeCell ref="A1:J1"/>
    <x:mergeCell ref="A2:H2"/>
    <x:mergeCell ref="I2:J2"/>
    <x:mergeCell ref="A4:D4"/>
    <x:mergeCell ref="A13:D13"/>
    <x:mergeCell ref="A15:D15"/>
    <x:mergeCell ref="A20:D20"/>
    <x:mergeCell ref="F4:J4"/>
    <x:mergeCell ref="F5:H5"/>
    <x:mergeCell ref="F6:H6"/>
    <x:mergeCell ref="F7:H7"/>
    <x:mergeCell ref="F8:H8"/>
    <x:mergeCell ref="F9:H9"/>
    <x:mergeCell ref="F10:H10"/>
    <x:mergeCell ref="F11:H11"/>
    <x:mergeCell ref="F12:H12"/>
    <x:mergeCell ref="F13:H13"/>
    <x:mergeCell ref="F14:H14"/>
    <x:mergeCell ref="F15:H15"/>
    <x:mergeCell ref="F16:H16"/>
    <x:mergeCell ref="I5:J5"/>
    <x:mergeCell ref="I6:J6"/>
    <x:mergeCell ref="I7:J7"/>
    <x:mergeCell ref="I8:J8"/>
    <x:mergeCell ref="I9:J9"/>
    <x:mergeCell ref="I10:J10"/>
    <x:mergeCell ref="I11:J11"/>
    <x:mergeCell ref="I12:J12"/>
    <x:mergeCell ref="I13:J13"/>
    <x:mergeCell ref="I14:J14"/>
    <x:mergeCell ref="I15:J15"/>
    <x:mergeCell ref="I16:J16"/>
    <x:mergeCell ref="A25:D25"/>
    <x:mergeCell ref="A26:D30"/>
  </x:mergeCells>
  <x:dataValidations count="11">
    <x:dataValidation type="list" sqref="B6">
      <x:formula1>"Проценты,Рубли"</x:formula1>
    </x:dataValidation>
    <x:dataValidation type="list" sqref="B10">
      <x:formula1>"Аннуитетный,Дифференцированный"</x:formula1>
    </x:dataValidation>
    <x:dataValidation type="decimal" operator="between" sqref="B5">
      <x:formula1>0</x:formula1>
      <x:formula2>1000000000</x:formula2>
    </x:dataValidation>
    <x:dataValidation type="decimal" operator="between" sqref="B7">
      <x:formula1>0</x:formula1>
      <x:formula2>1000000000</x:formula2>
    </x:dataValidation>
    <x:dataValidation type="decimal" operator="between" sqref="B8">
      <x:formula1>0</x:formula1>
      <x:formula2>100</x:formula2>
    </x:dataValidation>
    <x:dataValidation type="whole" operator="between" sqref="B9">
      <x:formula1>1</x:formula1>
      <x:formula2>30</x:formula2>
    </x:dataValidation>
    <x:dataValidation type="list" sqref="B18">
      <x:formula1>"Сократить срок,Уменьшить платёж"</x:formula1>
    </x:dataValidation>
    <x:dataValidation type="decimal" operator="between" sqref="B14">
      <x:formula1>0</x:formula1>
      <x:formula2>1000000000</x:formula2>
    </x:dataValidation>
    <x:dataValidation type="decimal" operator="between" sqref="B16">
      <x:formula1>0</x:formula1>
      <x:formula2>1000000000</x:formula2>
    </x:dataValidation>
    <x:dataValidation type="decimal" operator="between" sqref="B21:B22">
      <x:formula1>0</x:formula1>
      <x:formula2>1000000000</x:formula2>
    </x:dataValidation>
    <x:dataValidation type="decimal" operator="between" sqref="B23">
      <x:formula1>1</x:formula1>
      <x:formula2>100</x:formula2>
    </x:dataValidation>
  </x:dataValidations>
  <x:pageMargins left="0.7" right="0.7" top="0.75" bottom="0.75" header="0.3" footer="0.3"/>
  <x:drawing xmlns:r="http://schemas.openxmlformats.org/officeDocument/2006/relationships" r:id="Rae11d9476c764b4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6.440000057220459" hidden="0" customWidth="1"/>
    <x:col min="2" max="2" width="10.220000267028809" hidden="0" customWidth="1"/>
    <x:col min="3" max="3" width="14.220000267028809" hidden="0" customWidth="1"/>
    <x:col min="4" max="4" width="13.109999656677246" hidden="0" customWidth="1"/>
    <x:col min="5" max="5" width="11.670000076293945" hidden="0" customWidth="1"/>
    <x:col min="6" max="6" width="12.4399995803833" hidden="0" customWidth="1"/>
    <x:col min="7" max="7" width="11.109999656677246" hidden="0" customWidth="1"/>
    <x:col min="8" max="8" width="13.109999656677246" hidden="0" customWidth="1"/>
    <x:col min="9" max="9" width="14.220000267028809" hidden="0" customWidth="1"/>
    <x:col min="10" max="10" width="2.2200000286102295" hidden="0" customWidth="1"/>
    <x:col min="11" max="11" width="14.220000267028809" hidden="0" customWidth="1"/>
    <x:col min="12" max="12" width="13.109999656677246" hidden="0" customWidth="1"/>
    <x:col min="13" max="13" width="12.220000267028809" hidden="0" customWidth="1"/>
    <x:col min="14" max="14" width="12.4399995803833" hidden="0" customWidth="1"/>
    <x:col min="15" max="15" width="14.220000267028809" hidden="0" customWidth="1"/>
  </x:cols>
  <x:sheetData>
    <x:row r="1" ht="36" customHeight="1">
      <x:c r="A1" s="3" t="str">
        <x:v>График платежей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5.5" customHeight="1">
      <x:c r="A2" s="7" t="str">
        <x:v>Слева — выбранный сценарий с досрочными погашениями и расходами. Справа — тот же кредит без доплат для сравнения.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4" ht="28.5" customHeight="1">
      <x:c r="A4" s="89" t="str">
        <x:v>Месяц</x:v>
      </x:c>
      <x:c r="B4" s="89" t="str">
        <x:v>Дата</x:v>
      </x:c>
      <x:c r="C4" s="89" t="str">
        <x:v>Остаток на начало</x:v>
      </x:c>
      <x:c r="D4" s="89" t="str">
        <x:v>Плановый платёж</x:v>
      </x:c>
      <x:c r="E4" s="89" t="str">
        <x:v>Проценты</x:v>
      </x:c>
      <x:c r="F4" s="89" t="str">
        <x:v>Основной долг</x:v>
      </x:c>
      <x:c r="G4" s="89" t="str">
        <x:v>Досрочно</x:v>
      </x:c>
      <x:c r="H4" s="89" t="str">
        <x:v>Денежный расход</x:v>
      </x:c>
      <x:c r="I4" s="89" t="str">
        <x:v>Остаток после платежа</x:v>
      </x:c>
      <x:c r="J4" s="62"/>
      <x:c r="K4" s="89" t="str">
        <x:v>Остаток без доплат</x:v>
      </x:c>
      <x:c r="L4" s="89" t="str">
        <x:v>Платёж без доплат</x:v>
      </x:c>
      <x:c r="M4" s="89" t="str">
        <x:v>Проценты без доплат</x:v>
      </x:c>
      <x:c r="N4" s="89" t="str">
        <x:v>Основной долг</x:v>
      </x:c>
      <x:c r="O4" s="89" t="str">
        <x:v>Остаток после платежа</x:v>
      </x:c>
    </x:row>
    <x:row r="5" ht="18" customHeight="1">
      <x:c r="A5" s="98" t="n">
        <x:f>1</x:f>
        <x:v>1</x:v>
      </x:c>
      <x:c r="B5" s="100" t="n">
        <x:f>'Расчёт'!$B$11</x:f>
        <x:v>46314</x:v>
      </x:c>
      <x:c r="C5" s="96" t="n">
        <x:f>'Расчёт'!$I$5</x:f>
        <x:v>8000000</x:v>
      </x:c>
      <x:c r="D5" s="96" t="n">
        <x:f>IF(C5&lt;=0,0,MIN(C5+E5,IF('Расчёт'!$B$10="Аннуитетный",IF('Расчёт'!$B$18="Сократить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/('Расчёт'!$B$9*12-A5+1),C5*('Расчёт'!$B$8/1200)*(1+'Расчёт'!$B$8/1200)^('Расчёт'!$B$9*12-A5+1)/((1+'Расчёт'!$B$8/1200)^('Расчёт'!$B$9*12-A5+1)-1))),IF('Расчёт'!$B$18="Сократить срок",'Расчёт'!$I$5/('Расчёт'!$B$9*12)+E5,C5/('Расчёт'!$B$9*12-A5+1)+E5))))</x:f>
        <x:v>126551.72637412467</x:v>
      </x:c>
      <x:c r="E5" s="96" t="n">
        <x:f>IF(C5&gt;0,C5*'Расчёт'!$B$8/1200,0)</x:f>
        <x:v>123333.33333333333</x:v>
      </x:c>
      <x:c r="F5" s="96" t="n">
        <x:f>MAX(MIN(D5-E5,C5),0)</x:f>
        <x:v>3218.393040791343</x:v>
      </x:c>
      <x:c r="G5" s="96" t="n">
        <x:f>MIN(MAX('Расчёт'!$B$14+IF(AND('Расчёт'!$B$16&gt;0,'Расчёт'!$B$17&lt;&gt;"",B5&gt;='Расчёт'!$B$17),'Расчёт'!$B$16,0),0),MAX(C5-F5,0))</x:f>
        <x:v>10000</x:v>
      </x:c>
      <x:c r="H5" s="96" t="n">
        <x:f>IF(C5&gt;0,D5+G5+'Расчёт'!$B$22,0)</x:f>
        <x:v>138051.72637412467</x:v>
      </x:c>
      <x:c r="I5" s="96" t="n">
        <x:f>MAX(C5-F5-G5,0)</x:f>
        <x:v>7986781.606959209</x:v>
      </x:c>
      <x:c r="J5" s="92"/>
      <x:c r="K5" s="96" t="n">
        <x:f>'Расчёт'!$I$5</x:f>
        <x:v>8000000</x:v>
      </x:c>
      <x:c r="L5" s="96" t="n">
        <x:f>IF(K5&lt;=0,0,MIN(K5+M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5)))</x:f>
        <x:v>126551.72637412467</x:v>
      </x:c>
      <x:c r="M5" s="96" t="n">
        <x:f>IF(K5&gt;0,K5*'Расчёт'!$B$8/1200,0)</x:f>
        <x:v>123333.33333333333</x:v>
      </x:c>
      <x:c r="N5" s="96" t="n">
        <x:f>MAX(MIN(L5-M5,K5),0)</x:f>
        <x:v>3218.393040791343</x:v>
      </x:c>
      <x:c r="O5" s="96" t="n">
        <x:f>MAX(K5-N5,0)</x:f>
        <x:v>7996781.606959209</x:v>
      </x:c>
    </x:row>
    <x:row r="6" ht="18" customHeight="1">
      <x:c r="A6" s="98" t="n">
        <x:f>A5+1</x:f>
        <x:v>2</x:v>
      </x:c>
      <x:c r="B6" s="100" t="n">
        <x:f>DATE(YEAR(B5),MONTH(B5)+1,DAY(B5))</x:f>
        <x:v>46345</x:v>
      </x:c>
      <x:c r="C6" s="96" t="n">
        <x:f>I5</x:f>
        <x:v>7986781.606959209</x:v>
      </x:c>
      <x:c r="D6" s="96" t="n">
        <x:f>IF(C6&lt;=0,0,MIN(C6+E6,IF('Расчёт'!$B$10="Аннуитетный",IF('Расчёт'!$B$18="Сократить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/('Расчёт'!$B$9*12-A6+1),C6*('Расчёт'!$B$8/1200)*(1+'Расчёт'!$B$8/1200)^('Расчёт'!$B$9*12-A6+1)/((1+'Расчёт'!$B$8/1200)^('Расчёт'!$B$9*12-A6+1)-1))),IF('Расчёт'!$B$18="Сократить срок",'Расчёт'!$I$5/('Расчёт'!$B$9*12)+E6,C6/('Расчёт'!$B$9*12-A6+1)+E6))))</x:f>
        <x:v>126551.72637412467</x:v>
      </x:c>
      <x:c r="E6" s="96" t="n">
        <x:f>IF(C6&gt;0,C6*'Расчёт'!$B$8/1200,0)</x:f>
        <x:v>123129.54977395448</x:v>
      </x:c>
      <x:c r="F6" s="96" t="n">
        <x:f>MAX(MIN(D6-E6,C6),0)</x:f>
        <x:v>3422.176600170191</x:v>
      </x:c>
      <x:c r="G6" s="96" t="n">
        <x:f>MIN(MAX('Расчёт'!$B$14+IF(AND('Расчёт'!$B$16&gt;0,'Расчёт'!$B$17&lt;&gt;"",B6&gt;='Расчёт'!$B$17,B5&lt;'Расчёт'!$B$17),'Расчёт'!$B$16,0),0),MAX(C6-F6,0))</x:f>
        <x:v>10000</x:v>
      </x:c>
      <x:c r="H6" s="96" t="n">
        <x:f>IF(C6&gt;0,D6+G6+'Расчёт'!$B$22,0)</x:f>
        <x:v>138051.72637412467</x:v>
      </x:c>
      <x:c r="I6" s="96" t="n">
        <x:f>MAX(C6-F6-G6,0)</x:f>
        <x:v>7973359.4303590385</x:v>
      </x:c>
      <x:c r="J6" s="92"/>
      <x:c r="K6" s="96" t="n">
        <x:f>O5</x:f>
        <x:v>7996781.606959209</x:v>
      </x:c>
      <x:c r="L6" s="96" t="n">
        <x:f>IF(K6&lt;=0,0,MIN(K6+M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6)))</x:f>
        <x:v>126551.72637412467</x:v>
      </x:c>
      <x:c r="M6" s="96" t="n">
        <x:f>IF(K6&gt;0,K6*'Расчёт'!$B$8/1200,0)</x:f>
        <x:v>123283.71644062114</x:v>
      </x:c>
      <x:c r="N6" s="96" t="n">
        <x:f>MAX(MIN(L6-M6,K6),0)</x:f>
        <x:v>3268.009933503534</x:v>
      </x:c>
      <x:c r="O6" s="96" t="n">
        <x:f>MAX(K6-N6,0)</x:f>
        <x:v>7993513.5970257055</x:v>
      </x:c>
    </x:row>
    <x:row r="7" ht="18" customHeight="1">
      <x:c r="A7" s="98" t="n">
        <x:f>A6+1</x:f>
        <x:v>3</x:v>
      </x:c>
      <x:c r="B7" s="100" t="n">
        <x:f>DATE(YEAR(B6),MONTH(B6)+1,DAY(B6))</x:f>
        <x:v>46375</x:v>
      </x:c>
      <x:c r="C7" s="96" t="n">
        <x:f>I6</x:f>
        <x:v>7973359.4303590385</x:v>
      </x:c>
      <x:c r="D7" s="96" t="n">
        <x:f>IF(C7&lt;=0,0,MIN(C7+E7,IF('Расчёт'!$B$10="Аннуитетный",IF('Расчёт'!$B$18="Сократить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/('Расчёт'!$B$9*12-A7+1),C7*('Расчёт'!$B$8/1200)*(1+'Расчёт'!$B$8/1200)^('Расчёт'!$B$9*12-A7+1)/((1+'Расчёт'!$B$8/1200)^('Расчёт'!$B$9*12-A7+1)-1))),IF('Расчёт'!$B$18="Сократить срок",'Расчёт'!$I$5/('Расчёт'!$B$9*12)+E7,C7/('Расчёт'!$B$9*12-A7+1)+E7))))</x:f>
        <x:v>126551.72637412467</x:v>
      </x:c>
      <x:c r="E7" s="96" t="n">
        <x:f>IF(C7&gt;0,C7*'Расчёт'!$B$8/1200,0)</x:f>
        <x:v>122922.6245513685</x:v>
      </x:c>
      <x:c r="F7" s="96" t="n">
        <x:f>MAX(MIN(D7-E7,C7),0)</x:f>
        <x:v>3629.1018227561726</x:v>
      </x:c>
      <x:c r="G7" s="96" t="n">
        <x:f>MIN(MAX('Расчёт'!$B$14+IF(AND('Расчёт'!$B$16&gt;0,'Расчёт'!$B$17&lt;&gt;"",B7&gt;='Расчёт'!$B$17,B6&lt;'Расчёт'!$B$17),'Расчёт'!$B$16,0),0),MAX(C7-F7,0))</x:f>
        <x:v>10000</x:v>
      </x:c>
      <x:c r="H7" s="96" t="n">
        <x:f>IF(C7&gt;0,D7+G7+'Расчёт'!$B$22,0)</x:f>
        <x:v>138051.72637412467</x:v>
      </x:c>
      <x:c r="I7" s="96" t="n">
        <x:f>MAX(C7-F7-G7,0)</x:f>
        <x:v>7959730.328536282</x:v>
      </x:c>
      <x:c r="J7" s="92"/>
      <x:c r="K7" s="96" t="n">
        <x:f>O6</x:f>
        <x:v>7993513.5970257055</x:v>
      </x:c>
      <x:c r="L7" s="96" t="n">
        <x:f>IF(K7&lt;=0,0,MIN(K7+M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7)))</x:f>
        <x:v>126551.72637412467</x:v>
      </x:c>
      <x:c r="M7" s="96" t="n">
        <x:f>IF(K7&gt;0,K7*'Расчёт'!$B$8/1200,0)</x:f>
        <x:v>123233.33462081295</x:v>
      </x:c>
      <x:c r="N7" s="96" t="n">
        <x:f>MAX(MIN(L7-M7,K7),0)</x:f>
        <x:v>3318.39175331172</x:v>
      </x:c>
      <x:c r="O7" s="96" t="n">
        <x:f>MAX(K7-N7,0)</x:f>
        <x:v>7990195.205272394</x:v>
      </x:c>
    </x:row>
    <x:row r="8" ht="18" customHeight="1">
      <x:c r="A8" s="98" t="n">
        <x:f>A7+1</x:f>
        <x:v>4</x:v>
      </x:c>
      <x:c r="B8" s="100" t="n">
        <x:f>DATE(YEAR(B7),MONTH(B7)+1,DAY(B7))</x:f>
        <x:v>46406</x:v>
      </x:c>
      <x:c r="C8" s="96" t="n">
        <x:f>I7</x:f>
        <x:v>7959730.328536282</x:v>
      </x:c>
      <x:c r="D8" s="96" t="n">
        <x:f>IF(C8&lt;=0,0,MIN(C8+E8,IF('Расчёт'!$B$10="Аннуитетный",IF('Расчёт'!$B$18="Сократить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/('Расчёт'!$B$9*12-A8+1),C8*('Расчёт'!$B$8/1200)*(1+'Расчёт'!$B$8/1200)^('Расчёт'!$B$9*12-A8+1)/((1+'Расчёт'!$B$8/1200)^('Расчёт'!$B$9*12-A8+1)-1))),IF('Расчёт'!$B$18="Сократить срок",'Расчёт'!$I$5/('Расчёт'!$B$9*12)+E8,C8/('Расчёт'!$B$9*12-A8+1)+E8))))</x:f>
        <x:v>126551.72637412467</x:v>
      </x:c>
      <x:c r="E8" s="96" t="n">
        <x:f>IF(C8&gt;0,C8*'Расчёт'!$B$8/1200,0)</x:f>
        <x:v>122712.50923160101</x:v>
      </x:c>
      <x:c r="F8" s="96" t="n">
        <x:f>MAX(MIN(D8-E8,C8),0)</x:f>
        <x:v>3839.2171425236593</x:v>
      </x:c>
      <x:c r="G8" s="96" t="n">
        <x:f>MIN(MAX('Расчёт'!$B$14+IF(AND('Расчёт'!$B$16&gt;0,'Расчёт'!$B$17&lt;&gt;"",B8&gt;='Расчёт'!$B$17,B7&lt;'Расчёт'!$B$17),'Расчёт'!$B$16,0),0),MAX(C8-F8,0))</x:f>
        <x:v>10000</x:v>
      </x:c>
      <x:c r="H8" s="96" t="n">
        <x:f>IF(C8&gt;0,D8+G8+'Расчёт'!$B$22,0)</x:f>
        <x:v>138051.72637412467</x:v>
      </x:c>
      <x:c r="I8" s="96" t="n">
        <x:f>MAX(C8-F8-G8,0)</x:f>
        <x:v>7945891.111393759</x:v>
      </x:c>
      <x:c r="J8" s="92"/>
      <x:c r="K8" s="96" t="n">
        <x:f>O7</x:f>
        <x:v>7990195.205272394</x:v>
      </x:c>
      <x:c r="L8" s="96" t="n">
        <x:f>IF(K8&lt;=0,0,MIN(K8+M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8)))</x:f>
        <x:v>126551.72637412467</x:v>
      </x:c>
      <x:c r="M8" s="96" t="n">
        <x:f>IF(K8&gt;0,K8*'Расчёт'!$B$8/1200,0)</x:f>
        <x:v>123182.17608128274</x:v>
      </x:c>
      <x:c r="N8" s="96" t="n">
        <x:f>MAX(MIN(L8-M8,K8),0)</x:f>
        <x:v>3369.55029284193</x:v>
      </x:c>
      <x:c r="O8" s="96" t="n">
        <x:f>MAX(K8-N8,0)</x:f>
        <x:v>7986825.654979552</x:v>
      </x:c>
    </x:row>
    <x:row r="9" ht="18" customHeight="1">
      <x:c r="A9" s="98" t="n">
        <x:f>A8+1</x:f>
        <x:v>5</x:v>
      </x:c>
      <x:c r="B9" s="100" t="n">
        <x:f>DATE(YEAR(B8),MONTH(B8)+1,DAY(B8))</x:f>
        <x:v>46437</x:v>
      </x:c>
      <x:c r="C9" s="96" t="n">
        <x:f>I8</x:f>
        <x:v>7945891.111393759</x:v>
      </x:c>
      <x:c r="D9" s="96" t="n">
        <x:f>IF(C9&lt;=0,0,MIN(C9+E9,IF('Расчёт'!$B$10="Аннуитетный",IF('Расчёт'!$B$18="Сократить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/('Расчёт'!$B$9*12-A9+1),C9*('Расчёт'!$B$8/1200)*(1+'Расчёт'!$B$8/1200)^('Расчёт'!$B$9*12-A9+1)/((1+'Расчёт'!$B$8/1200)^('Расчёт'!$B$9*12-A9+1)-1))),IF('Расчёт'!$B$18="Сократить срок",'Расчёт'!$I$5/('Расчёт'!$B$9*12)+E9,C9/('Расчёт'!$B$9*12-A9+1)+E9))))</x:f>
        <x:v>126551.72637412467</x:v>
      </x:c>
      <x:c r="E9" s="96" t="n">
        <x:f>IF(C9&gt;0,C9*'Расчёт'!$B$8/1200,0)</x:f>
        <x:v>122499.15463398713</x:v>
      </x:c>
      <x:c r="F9" s="96" t="n">
        <x:f>MAX(MIN(D9-E9,C9),0)</x:f>
        <x:v>4052.571740137544</x:v>
      </x:c>
      <x:c r="G9" s="96" t="n">
        <x:f>MIN(MAX('Расчёт'!$B$14+IF(AND('Расчёт'!$B$16&gt;0,'Расчёт'!$B$17&lt;&gt;"",B9&gt;='Расчёт'!$B$17,B8&lt;'Расчёт'!$B$17),'Расчёт'!$B$16,0),0),MAX(C9-F9,0))</x:f>
        <x:v>10000</x:v>
      </x:c>
      <x:c r="H9" s="96" t="n">
        <x:f>IF(C9&gt;0,D9+G9+'Расчёт'!$B$22,0)</x:f>
        <x:v>138051.72637412467</x:v>
      </x:c>
      <x:c r="I9" s="96" t="n">
        <x:f>MAX(C9-F9-G9,0)</x:f>
        <x:v>7931838.539653622</x:v>
      </x:c>
      <x:c r="J9" s="92"/>
      <x:c r="K9" s="96" t="n">
        <x:f>O8</x:f>
        <x:v>7986825.654979552</x:v>
      </x:c>
      <x:c r="L9" s="96" t="n">
        <x:f>IF(K9&lt;=0,0,MIN(K9+M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9)))</x:f>
        <x:v>126551.72637412467</x:v>
      </x:c>
      <x:c r="M9" s="96" t="n">
        <x:f>IF(K9&gt;0,K9*'Расчёт'!$B$8/1200,0)</x:f>
        <x:v>123130.22884760144</x:v>
      </x:c>
      <x:c r="N9" s="96" t="n">
        <x:f>MAX(MIN(L9-M9,K9),0)</x:f>
        <x:v>3421.497526523235</x:v>
      </x:c>
      <x:c r="O9" s="96" t="n">
        <x:f>MAX(K9-N9,0)</x:f>
        <x:v>7983404.1574530285</x:v>
      </x:c>
    </x:row>
    <x:row r="10" ht="18" customHeight="1">
      <x:c r="A10" s="98" t="n">
        <x:f>A9+1</x:f>
        <x:v>6</x:v>
      </x:c>
      <x:c r="B10" s="100" t="n">
        <x:f>DATE(YEAR(B9),MONTH(B9)+1,DAY(B9))</x:f>
        <x:v>46465</x:v>
      </x:c>
      <x:c r="C10" s="96" t="n">
        <x:f>I9</x:f>
        <x:v>7931838.539653622</x:v>
      </x:c>
      <x:c r="D10" s="96" t="n">
        <x:f>IF(C10&lt;=0,0,MIN(C10+E10,IF('Расчёт'!$B$10="Аннуитетный",IF('Расчёт'!$B$18="Сократить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/('Расчёт'!$B$9*12-A10+1),C10*('Расчёт'!$B$8/1200)*(1+'Расчёт'!$B$8/1200)^('Расчёт'!$B$9*12-A10+1)/((1+'Расчёт'!$B$8/1200)^('Расчёт'!$B$9*12-A10+1)-1))),IF('Расчёт'!$B$18="Сократить срок",'Расчёт'!$I$5/('Расчёт'!$B$9*12)+E10,C10/('Расчёт'!$B$9*12-A10+1)+E10))))</x:f>
        <x:v>126551.72637412467</x:v>
      </x:c>
      <x:c r="E10" s="96" t="n">
        <x:f>IF(C10&gt;0,C10*'Расчёт'!$B$8/1200,0)</x:f>
        <x:v>122282.51081966</x:v>
      </x:c>
      <x:c r="F10" s="96" t="n">
        <x:f>MAX(MIN(D10-E10,C10),0)</x:f>
        <x:v>4269.215554464667</x:v>
      </x:c>
      <x:c r="G10" s="96" t="n">
        <x:f>MIN(MAX('Расчёт'!$B$14+IF(AND('Расчёт'!$B$16&gt;0,'Расчёт'!$B$17&lt;&gt;"",B10&gt;='Расчёт'!$B$17,B9&lt;'Расчёт'!$B$17),'Расчёт'!$B$16,0),0),MAX(C10-F10,0))</x:f>
        <x:v>10000</x:v>
      </x:c>
      <x:c r="H10" s="96" t="n">
        <x:f>IF(C10&gt;0,D10+G10+'Расчёт'!$B$22,0)</x:f>
        <x:v>138051.72637412467</x:v>
      </x:c>
      <x:c r="I10" s="96" t="n">
        <x:f>MAX(C10-F10-G10,0)</x:f>
        <x:v>7917569.324099157</x:v>
      </x:c>
      <x:c r="J10" s="92"/>
      <x:c r="K10" s="96" t="n">
        <x:f>O9</x:f>
        <x:v>7983404.1574530285</x:v>
      </x:c>
      <x:c r="L10" s="96" t="n">
        <x:f>IF(K10&lt;=0,0,MIN(K10+M10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10)))</x:f>
        <x:v>126551.72637412467</x:v>
      </x:c>
      <x:c r="M10" s="96" t="n">
        <x:f>IF(K10&gt;0,K10*'Расчёт'!$B$8/1200,0)</x:f>
        <x:v>123077.48076073418</x:v>
      </x:c>
      <x:c r="N10" s="96" t="n">
        <x:f>MAX(MIN(L10-M10,K10),0)</x:f>
        <x:v>3474.2456133904925</x:v>
      </x:c>
      <x:c r="O10" s="96" t="n">
        <x:f>MAX(K10-N10,0)</x:f>
        <x:v>7979929.911839638</x:v>
      </x:c>
    </x:row>
    <x:row r="11" ht="18" customHeight="1">
      <x:c r="A11" s="98" t="n">
        <x:f>A10+1</x:f>
        <x:v>7</x:v>
      </x:c>
      <x:c r="B11" s="100" t="n">
        <x:f>DATE(YEAR(B10),MONTH(B10)+1,DAY(B10))</x:f>
        <x:v>46496</x:v>
      </x:c>
      <x:c r="C11" s="96" t="n">
        <x:f>I10</x:f>
        <x:v>7917569.324099157</x:v>
      </x:c>
      <x:c r="D11" s="96" t="n">
        <x:f>IF(C11&lt;=0,0,MIN(C11+E11,IF('Расчёт'!$B$10="Аннуитетный",IF('Расчёт'!$B$18="Сократить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/('Расчёт'!$B$9*12-A11+1),C11*('Расчёт'!$B$8/1200)*(1+'Расчёт'!$B$8/1200)^('Расчёт'!$B$9*12-A11+1)/((1+'Расчёт'!$B$8/1200)^('Расчёт'!$B$9*12-A11+1)-1))),IF('Расчёт'!$B$18="Сократить срок",'Расчёт'!$I$5/('Расчёт'!$B$9*12)+E11,C11/('Расчёт'!$B$9*12-A11+1)+E11))))</x:f>
        <x:v>126551.72637412467</x:v>
      </x:c>
      <x:c r="E11" s="96" t="n">
        <x:f>IF(C11&gt;0,C11*'Расчёт'!$B$8/1200,0)</x:f>
        <x:v>122062.527079862</x:v>
      </x:c>
      <x:c r="F11" s="96" t="n">
        <x:f>MAX(MIN(D11-E11,C11),0)</x:f>
        <x:v>4489.1992942626675</x:v>
      </x:c>
      <x:c r="G11" s="96" t="n">
        <x:f>MIN(MAX('Расчёт'!$B$14+IF(AND('Расчёт'!$B$16&gt;0,'Расчёт'!$B$17&lt;&gt;"",B11&gt;='Расчёт'!$B$17,B10&lt;'Расчёт'!$B$17),'Расчёт'!$B$16,0),0),MAX(C11-F11,0))</x:f>
        <x:v>10000</x:v>
      </x:c>
      <x:c r="H11" s="96" t="n">
        <x:f>IF(C11&gt;0,D11+G11+'Расчёт'!$B$22,0)</x:f>
        <x:v>138051.72637412467</x:v>
      </x:c>
      <x:c r="I11" s="96" t="n">
        <x:f>MAX(C11-F11-G11,0)</x:f>
        <x:v>7903080.124804894</x:v>
      </x:c>
      <x:c r="J11" s="92"/>
      <x:c r="K11" s="96" t="n">
        <x:f>O10</x:f>
        <x:v>7979929.911839638</x:v>
      </x:c>
      <x:c r="L11" s="96" t="n">
        <x:f>IF(K11&lt;=0,0,MIN(K11+M11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11)))</x:f>
        <x:v>126551.72637412467</x:v>
      </x:c>
      <x:c r="M11" s="96" t="n">
        <x:f>IF(K11&gt;0,K11*'Расчёт'!$B$8/1200,0)</x:f>
        <x:v>123023.91947419442</x:v>
      </x:c>
      <x:c r="N11" s="96" t="n">
        <x:f>MAX(MIN(L11-M11,K11),0)</x:f>
        <x:v>3527.8068999302486</x:v>
      </x:c>
      <x:c r="O11" s="96" t="n">
        <x:f>MAX(K11-N11,0)</x:f>
        <x:v>7976402.104939708</x:v>
      </x:c>
    </x:row>
    <x:row r="12" ht="18" customHeight="1">
      <x:c r="A12" s="98" t="n">
        <x:f>A11+1</x:f>
        <x:v>8</x:v>
      </x:c>
      <x:c r="B12" s="100" t="n">
        <x:f>DATE(YEAR(B11),MONTH(B11)+1,DAY(B11))</x:f>
        <x:v>46526</x:v>
      </x:c>
      <x:c r="C12" s="96" t="n">
        <x:f>I11</x:f>
        <x:v>7903080.124804894</x:v>
      </x:c>
      <x:c r="D12" s="96" t="n">
        <x:f>IF(C12&lt;=0,0,MIN(C12+E12,IF('Расчёт'!$B$10="Аннуитетный",IF('Расчёт'!$B$18="Сократить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/('Расчёт'!$B$9*12-A12+1),C12*('Расчёт'!$B$8/1200)*(1+'Расчёт'!$B$8/1200)^('Расчёт'!$B$9*12-A12+1)/((1+'Расчёт'!$B$8/1200)^('Расчёт'!$B$9*12-A12+1)-1))),IF('Расчёт'!$B$18="Сократить срок",'Расчёт'!$I$5/('Расчёт'!$B$9*12)+E12,C12/('Расчёт'!$B$9*12-A12+1)+E12))))</x:f>
        <x:v>126551.72637412467</x:v>
      </x:c>
      <x:c r="E12" s="96" t="n">
        <x:f>IF(C12&gt;0,C12*'Расчёт'!$B$8/1200,0)</x:f>
        <x:v>121839.15192407546</x:v>
      </x:c>
      <x:c r="F12" s="96" t="n">
        <x:f>MAX(MIN(D12-E12,C12),0)</x:f>
        <x:v>4712.574450049215</x:v>
      </x:c>
      <x:c r="G12" s="96" t="n">
        <x:f>MIN(MAX('Расчёт'!$B$14+IF(AND('Расчёт'!$B$16&gt;0,'Расчёт'!$B$17&lt;&gt;"",B12&gt;='Расчёт'!$B$17,B11&lt;'Расчёт'!$B$17),'Расчёт'!$B$16,0),0),MAX(C12-F12,0))</x:f>
        <x:v>10000</x:v>
      </x:c>
      <x:c r="H12" s="96" t="n">
        <x:f>IF(C12&gt;0,D12+G12+'Расчёт'!$B$22,0)</x:f>
        <x:v>138051.72637412467</x:v>
      </x:c>
      <x:c r="I12" s="96" t="n">
        <x:f>MAX(C12-F12-G12,0)</x:f>
        <x:v>7888367.550354845</x:v>
      </x:c>
      <x:c r="J12" s="92"/>
      <x:c r="K12" s="96" t="n">
        <x:f>O11</x:f>
        <x:v>7976402.104939708</x:v>
      </x:c>
      <x:c r="L12" s="96" t="n">
        <x:f>IF(K12&lt;=0,0,MIN(K12+M12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12)))</x:f>
        <x:v>126551.72637412467</x:v>
      </x:c>
      <x:c r="M12" s="96" t="n">
        <x:f>IF(K12&gt;0,K12*'Расчёт'!$B$8/1200,0)</x:f>
        <x:v>122969.53245115382</x:v>
      </x:c>
      <x:c r="N12" s="96" t="n">
        <x:f>MAX(MIN(L12-M12,K12),0)</x:f>
        <x:v>3582.1939229708514</x:v>
      </x:c>
      <x:c r="O12" s="96" t="n">
        <x:f>MAX(K12-N12,0)</x:f>
        <x:v>7972819.911016737</x:v>
      </x:c>
    </x:row>
    <x:row r="13" ht="18" customHeight="1">
      <x:c r="A13" s="98" t="n">
        <x:f>A12+1</x:f>
        <x:v>9</x:v>
      </x:c>
      <x:c r="B13" s="100" t="n">
        <x:f>DATE(YEAR(B12),MONTH(B12)+1,DAY(B12))</x:f>
        <x:v>46557</x:v>
      </x:c>
      <x:c r="C13" s="96" t="n">
        <x:f>I12</x:f>
        <x:v>7888367.550354845</x:v>
      </x:c>
      <x:c r="D13" s="96" t="n">
        <x:f>IF(C13&lt;=0,0,MIN(C13+E13,IF('Расчёт'!$B$10="Аннуитетный",IF('Расчёт'!$B$18="Сократить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/('Расчёт'!$B$9*12-A13+1),C13*('Расчёт'!$B$8/1200)*(1+'Расчёт'!$B$8/1200)^('Расчёт'!$B$9*12-A13+1)/((1+'Расчёт'!$B$8/1200)^('Расчёт'!$B$9*12-A13+1)-1))),IF('Расчёт'!$B$18="Сократить срок",'Расчёт'!$I$5/('Расчёт'!$B$9*12)+E13,C13/('Расчёт'!$B$9*12-A13+1)+E13))))</x:f>
        <x:v>126551.72637412467</x:v>
      </x:c>
      <x:c r="E13" s="96" t="n">
        <x:f>IF(C13&gt;0,C13*'Расчёт'!$B$8/1200,0)</x:f>
        <x:v>121612.33306797053</x:v>
      </x:c>
      <x:c r="F13" s="96" t="n">
        <x:f>MAX(MIN(D13-E13,C13),0)</x:f>
        <x:v>4939.393306154147</x:v>
      </x:c>
      <x:c r="G13" s="96" t="n">
        <x:f>MIN(MAX('Расчёт'!$B$14+IF(AND('Расчёт'!$B$16&gt;0,'Расчёт'!$B$17&lt;&gt;"",B13&gt;='Расчёт'!$B$17,B12&lt;'Расчёт'!$B$17),'Расчёт'!$B$16,0),0),MAX(C13-F13,0))</x:f>
        <x:v>10000</x:v>
      </x:c>
      <x:c r="H13" s="96" t="n">
        <x:f>IF(C13&gt;0,D13+G13+'Расчёт'!$B$22,0)</x:f>
        <x:v>138051.72637412467</x:v>
      </x:c>
      <x:c r="I13" s="96" t="n">
        <x:f>MAX(C13-F13-G13,0)</x:f>
        <x:v>7873428.157048691</x:v>
      </x:c>
      <x:c r="J13" s="92"/>
      <x:c r="K13" s="96" t="n">
        <x:f>O12</x:f>
        <x:v>7972819.911016737</x:v>
      </x:c>
      <x:c r="L13" s="96" t="n">
        <x:f>IF(K13&lt;=0,0,MIN(K13+M13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13)))</x:f>
        <x:v>126551.72637412467</x:v>
      </x:c>
      <x:c r="M13" s="96" t="n">
        <x:f>IF(K13&gt;0,K13*'Расчёт'!$B$8/1200,0)</x:f>
        <x:v>122914.30696150802</x:v>
      </x:c>
      <x:c r="N13" s="96" t="n">
        <x:f>MAX(MIN(L13-M13,K13),0)</x:f>
        <x:v>3637.419412616655</x:v>
      </x:c>
      <x:c r="O13" s="96" t="n">
        <x:f>MAX(K13-N13,0)</x:f>
        <x:v>7969182.4916041205</x:v>
      </x:c>
    </x:row>
    <x:row r="14" ht="18" customHeight="1">
      <x:c r="A14" s="98" t="n">
        <x:f>A13+1</x:f>
        <x:v>10</x:v>
      </x:c>
      <x:c r="B14" s="100" t="n">
        <x:f>DATE(YEAR(B13),MONTH(B13)+1,DAY(B13))</x:f>
        <x:v>46587</x:v>
      </x:c>
      <x:c r="C14" s="96" t="n">
        <x:f>I13</x:f>
        <x:v>7873428.157048691</x:v>
      </x:c>
      <x:c r="D14" s="96" t="n">
        <x:f>IF(C14&lt;=0,0,MIN(C14+E14,IF('Расчёт'!$B$10="Аннуитетный",IF('Расчёт'!$B$18="Сократить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/('Расчёт'!$B$9*12-A14+1),C14*('Расчёт'!$B$8/1200)*(1+'Расчёт'!$B$8/1200)^('Расчёт'!$B$9*12-A14+1)/((1+'Расчёт'!$B$8/1200)^('Расчёт'!$B$9*12-A14+1)-1))),IF('Расчёт'!$B$18="Сократить срок",'Расчёт'!$I$5/('Расчёт'!$B$9*12)+E14,C14/('Расчёт'!$B$9*12-A14+1)+E14))))</x:f>
        <x:v>126551.72637412467</x:v>
      </x:c>
      <x:c r="E14" s="96" t="n">
        <x:f>IF(C14&gt;0,C14*'Расчёт'!$B$8/1200,0)</x:f>
        <x:v>121382.01742116731</x:v>
      </x:c>
      <x:c r="F14" s="96" t="n">
        <x:f>MAX(MIN(D14-E14,C14),0)</x:f>
        <x:v>5169.708952957357</x:v>
      </x:c>
      <x:c r="G14" s="96" t="n">
        <x:f>MIN(MAX('Расчёт'!$B$14+IF(AND('Расчёт'!$B$16&gt;0,'Расчёт'!$B$17&lt;&gt;"",B14&gt;='Расчёт'!$B$17,B13&lt;'Расчёт'!$B$17),'Расчёт'!$B$16,0),0),MAX(C14-F14,0))</x:f>
        <x:v>10000</x:v>
      </x:c>
      <x:c r="H14" s="96" t="n">
        <x:f>IF(C14&gt;0,D14+G14+'Расчёт'!$B$22,0)</x:f>
        <x:v>138051.72637412467</x:v>
      </x:c>
      <x:c r="I14" s="96" t="n">
        <x:f>MAX(C14-F14-G14,0)</x:f>
        <x:v>7858258.448095733</x:v>
      </x:c>
      <x:c r="J14" s="92"/>
      <x:c r="K14" s="96" t="n">
        <x:f>O13</x:f>
        <x:v>7969182.4916041205</x:v>
      </x:c>
      <x:c r="L14" s="96" t="n">
        <x:f>IF(K14&lt;=0,0,MIN(K14+M14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14)))</x:f>
        <x:v>126551.72637412467</x:v>
      </x:c>
      <x:c r="M14" s="96" t="n">
        <x:f>IF(K14&gt;0,K14*'Расчёт'!$B$8/1200,0)</x:f>
        <x:v>122858.23007889686</x:v>
      </x:c>
      <x:c r="N14" s="96" t="n">
        <x:f>MAX(MIN(L14-M14,K14),0)</x:f>
        <x:v>3693.4962952278147</x:v>
      </x:c>
      <x:c r="O14" s="96" t="n">
        <x:f>MAX(K14-N14,0)</x:f>
        <x:v>7965488.995308893</x:v>
      </x:c>
    </x:row>
    <x:row r="15" ht="18" customHeight="1">
      <x:c r="A15" s="98" t="n">
        <x:f>A14+1</x:f>
        <x:v>11</x:v>
      </x:c>
      <x:c r="B15" s="100" t="n">
        <x:f>DATE(YEAR(B14),MONTH(B14)+1,DAY(B14))</x:f>
        <x:v>46618</x:v>
      </x:c>
      <x:c r="C15" s="96" t="n">
        <x:f>I14</x:f>
        <x:v>7858258.448095733</x:v>
      </x:c>
      <x:c r="D15" s="96" t="n">
        <x:f>IF(C15&lt;=0,0,MIN(C15+E15,IF('Расчёт'!$B$10="Аннуитетный",IF('Расчёт'!$B$18="Сократить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/('Расчёт'!$B$9*12-A15+1),C15*('Расчёт'!$B$8/1200)*(1+'Расчёт'!$B$8/1200)^('Расчёт'!$B$9*12-A15+1)/((1+'Расчёт'!$B$8/1200)^('Расчёт'!$B$9*12-A15+1)-1))),IF('Расчёт'!$B$18="Сократить срок",'Расчёт'!$I$5/('Расчёт'!$B$9*12)+E15,C15/('Расчёт'!$B$9*12-A15+1)+E15))))</x:f>
        <x:v>126551.72637412467</x:v>
      </x:c>
      <x:c r="E15" s="96" t="n">
        <x:f>IF(C15&gt;0,C15*'Расчёт'!$B$8/1200,0)</x:f>
        <x:v>121148.15107480924</x:v>
      </x:c>
      <x:c r="F15" s="96" t="n">
        <x:f>MAX(MIN(D15-E15,C15),0)</x:f>
        <x:v>5403.575299315431</x:v>
      </x:c>
      <x:c r="G15" s="96" t="n">
        <x:f>MIN(MAX('Расчёт'!$B$14+IF(AND('Расчёт'!$B$16&gt;0,'Расчёт'!$B$17&lt;&gt;"",B15&gt;='Расчёт'!$B$17,B14&lt;'Расчёт'!$B$17),'Расчёт'!$B$16,0),0),MAX(C15-F15,0))</x:f>
        <x:v>10000</x:v>
      </x:c>
      <x:c r="H15" s="96" t="n">
        <x:f>IF(C15&gt;0,D15+G15+'Расчёт'!$B$22,0)</x:f>
        <x:v>138051.72637412467</x:v>
      </x:c>
      <x:c r="I15" s="96" t="n">
        <x:f>MAX(C15-F15-G15,0)</x:f>
        <x:v>7842854.872796418</x:v>
      </x:c>
      <x:c r="J15" s="92"/>
      <x:c r="K15" s="96" t="n">
        <x:f>O14</x:f>
        <x:v>7965488.995308893</x:v>
      </x:c>
      <x:c r="L15" s="96" t="n">
        <x:f>IF(K15&lt;=0,0,MIN(K15+M15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15)))</x:f>
        <x:v>126551.72637412467</x:v>
      </x:c>
      <x:c r="M15" s="96" t="n">
        <x:f>IF(K15&gt;0,K15*'Расчёт'!$B$8/1200,0)</x:f>
        <x:v>122801.28867767875</x:v>
      </x:c>
      <x:c r="N15" s="96" t="n">
        <x:f>MAX(MIN(L15-M15,K15),0)</x:f>
        <x:v>3750.4376964459225</x:v>
      </x:c>
      <x:c r="O15" s="96" t="n">
        <x:f>MAX(K15-N15,0)</x:f>
        <x:v>7961738.557612447</x:v>
      </x:c>
    </x:row>
    <x:row r="16" ht="18" customHeight="1">
      <x:c r="A16" s="98" t="n">
        <x:f>A15+1</x:f>
        <x:v>12</x:v>
      </x:c>
      <x:c r="B16" s="100" t="n">
        <x:f>DATE(YEAR(B15),MONTH(B15)+1,DAY(B15))</x:f>
        <x:v>46649</x:v>
      </x:c>
      <x:c r="C16" s="96" t="n">
        <x:f>I15</x:f>
        <x:v>7842854.872796418</x:v>
      </x:c>
      <x:c r="D16" s="96" t="n">
        <x:f>IF(C16&lt;=0,0,MIN(C16+E16,IF('Расчёт'!$B$10="Аннуитетный",IF('Расчёт'!$B$18="Сократить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/('Расчёт'!$B$9*12-A16+1),C16*('Расчёт'!$B$8/1200)*(1+'Расчёт'!$B$8/1200)^('Расчёт'!$B$9*12-A16+1)/((1+'Расчёт'!$B$8/1200)^('Расчёт'!$B$9*12-A16+1)-1))),IF('Расчёт'!$B$18="Сократить срок",'Расчёт'!$I$5/('Расчёт'!$B$9*12)+E16,C16/('Расчёт'!$B$9*12-A16+1)+E16))))</x:f>
        <x:v>126551.72637412467</x:v>
      </x:c>
      <x:c r="E16" s="96" t="n">
        <x:f>IF(C16&gt;0,C16*'Расчёт'!$B$8/1200,0)</x:f>
        <x:v>120910.67928894478</x:v>
      </x:c>
      <x:c r="F16" s="96" t="n">
        <x:f>MAX(MIN(D16-E16,C16),0)</x:f>
        <x:v>5641.047085179889</x:v>
      </x:c>
      <x:c r="G16" s="96" t="n">
        <x:f>MIN(MAX('Расчёт'!$B$14+IF(AND('Расчёт'!$B$16&gt;0,'Расчёт'!$B$17&lt;&gt;"",B16&gt;='Расчёт'!$B$17,B15&lt;'Расчёт'!$B$17),'Расчёт'!$B$16,0),0),MAX(C16-F16,0))</x:f>
        <x:v>510000</x:v>
      </x:c>
      <x:c r="H16" s="96" t="n">
        <x:f>IF(C16&gt;0,D16+G16+'Расчёт'!$B$22,0)</x:f>
        <x:v>638051.7263741246</x:v>
      </x:c>
      <x:c r="I16" s="96" t="n">
        <x:f>MAX(C16-F16-G16,0)</x:f>
        <x:v>7327213.825711238</x:v>
      </x:c>
      <x:c r="J16" s="92"/>
      <x:c r="K16" s="96" t="n">
        <x:f>O15</x:f>
        <x:v>7961738.557612447</x:v>
      </x:c>
      <x:c r="L16" s="96" t="n">
        <x:f>IF(K16&lt;=0,0,MIN(K16+M16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16)))</x:f>
        <x:v>126551.72637412467</x:v>
      </x:c>
      <x:c r="M16" s="96" t="n">
        <x:f>IF(K16&gt;0,K16*'Расчёт'!$B$8/1200,0)</x:f>
        <x:v>122743.46942985855</x:v>
      </x:c>
      <x:c r="N16" s="96" t="n">
        <x:f>MAX(MIN(L16-M16,K16),0)</x:f>
        <x:v>3808.256944266119</x:v>
      </x:c>
      <x:c r="O16" s="96" t="n">
        <x:f>MAX(K16-N16,0)</x:f>
        <x:v>7957930.300668181</x:v>
      </x:c>
    </x:row>
    <x:row r="17" ht="18" customHeight="1">
      <x:c r="A17" s="98" t="n">
        <x:f>A16+1</x:f>
        <x:v>13</x:v>
      </x:c>
      <x:c r="B17" s="100" t="n">
        <x:f>DATE(YEAR(B16),MONTH(B16)+1,DAY(B16))</x:f>
        <x:v>46679</x:v>
      </x:c>
      <x:c r="C17" s="96" t="n">
        <x:f>I16</x:f>
        <x:v>7327213.825711238</x:v>
      </x:c>
      <x:c r="D17" s="96" t="n">
        <x:f>IF(C17&lt;=0,0,MIN(C17+E17,IF('Расчёт'!$B$10="Аннуитетный",IF('Расчёт'!$B$18="Сократить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/('Расчёт'!$B$9*12-A17+1),C17*('Расчёт'!$B$8/1200)*(1+'Расчёт'!$B$8/1200)^('Расчёт'!$B$9*12-A17+1)/((1+'Расчёт'!$B$8/1200)^('Расчёт'!$B$9*12-A17+1)-1))),IF('Расчёт'!$B$18="Сократить срок",'Расчёт'!$I$5/('Расчёт'!$B$9*12)+E17,C17/('Расчёт'!$B$9*12-A17+1)+E17))))</x:f>
        <x:v>126551.72637412467</x:v>
      </x:c>
      <x:c r="E17" s="96" t="n">
        <x:f>IF(C17&gt;0,C17*'Расчёт'!$B$8/1200,0)</x:f>
        <x:v>112961.21314638157</x:v>
      </x:c>
      <x:c r="F17" s="96" t="n">
        <x:f>MAX(MIN(D17-E17,C17),0)</x:f>
        <x:v>13590.513227743097</x:v>
      </x:c>
      <x:c r="G17" s="96" t="n">
        <x:f>MIN(MAX('Расчёт'!$B$14+IF(AND('Расчёт'!$B$16&gt;0,'Расчёт'!$B$17&lt;&gt;"",B17&gt;='Расчёт'!$B$17,B16&lt;'Расчёт'!$B$17),'Расчёт'!$B$16,0),0),MAX(C17-F17,0))</x:f>
        <x:v>10000</x:v>
      </x:c>
      <x:c r="H17" s="96" t="n">
        <x:f>IF(C17&gt;0,D17+G17+'Расчёт'!$B$22,0)</x:f>
        <x:v>138051.72637412467</x:v>
      </x:c>
      <x:c r="I17" s="96" t="n">
        <x:f>MAX(C17-F17-G17,0)</x:f>
        <x:v>7303623.312483495</x:v>
      </x:c>
      <x:c r="J17" s="92"/>
      <x:c r="K17" s="96" t="n">
        <x:f>O16</x:f>
        <x:v>7957930.300668181</x:v>
      </x:c>
      <x:c r="L17" s="96" t="n">
        <x:f>IF(K17&lt;=0,0,MIN(K17+M17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17)))</x:f>
        <x:v>126551.72637412467</x:v>
      </x:c>
      <x:c r="M17" s="96" t="n">
        <x:f>IF(K17&gt;0,K17*'Расчёт'!$B$8/1200,0)</x:f>
        <x:v>122684.7588019678</x:v>
      </x:c>
      <x:c r="N17" s="96" t="n">
        <x:f>MAX(MIN(L17-M17,K17),0)</x:f>
        <x:v>3866.9675721568783</x:v>
      </x:c>
      <x:c r="O17" s="96" t="n">
        <x:f>MAX(K17-N17,0)</x:f>
        <x:v>7954063.333096024</x:v>
      </x:c>
    </x:row>
    <x:row r="18" ht="18" customHeight="1">
      <x:c r="A18" s="98" t="n">
        <x:f>A17+1</x:f>
        <x:v>14</x:v>
      </x:c>
      <x:c r="B18" s="100" t="n">
        <x:f>DATE(YEAR(B17),MONTH(B17)+1,DAY(B17))</x:f>
        <x:v>46710</x:v>
      </x:c>
      <x:c r="C18" s="96" t="n">
        <x:f>I17</x:f>
        <x:v>7303623.312483495</x:v>
      </x:c>
      <x:c r="D18" s="96" t="n">
        <x:f>IF(C18&lt;=0,0,MIN(C18+E18,IF('Расчёт'!$B$10="Аннуитетный",IF('Расчёт'!$B$18="Сократить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/('Расчёт'!$B$9*12-A18+1),C18*('Расчёт'!$B$8/1200)*(1+'Расчёт'!$B$8/1200)^('Расчёт'!$B$9*12-A18+1)/((1+'Расчёт'!$B$8/1200)^('Расчёт'!$B$9*12-A18+1)-1))),IF('Расчёт'!$B$18="Сократить срок",'Расчёт'!$I$5/('Расчёт'!$B$9*12)+E18,C18/('Расчёт'!$B$9*12-A18+1)+E18))))</x:f>
        <x:v>126551.72637412467</x:v>
      </x:c>
      <x:c r="E18" s="96" t="n">
        <x:f>IF(C18&gt;0,C18*'Расчёт'!$B$8/1200,0)</x:f>
        <x:v>112597.52606745387</x:v>
      </x:c>
      <x:c r="F18" s="96" t="n">
        <x:f>MAX(MIN(D18-E18,C18),0)</x:f>
        <x:v>13954.200306670798</x:v>
      </x:c>
      <x:c r="G18" s="96" t="n">
        <x:f>MIN(MAX('Расчёт'!$B$14+IF(AND('Расчёт'!$B$16&gt;0,'Расчёт'!$B$17&lt;&gt;"",B18&gt;='Расчёт'!$B$17,B17&lt;'Расчёт'!$B$17),'Расчёт'!$B$16,0),0),MAX(C18-F18,0))</x:f>
        <x:v>10000</x:v>
      </x:c>
      <x:c r="H18" s="96" t="n">
        <x:f>IF(C18&gt;0,D18+G18+'Расчёт'!$B$22,0)</x:f>
        <x:v>138051.72637412467</x:v>
      </x:c>
      <x:c r="I18" s="96" t="n">
        <x:f>MAX(C18-F18-G18,0)</x:f>
        <x:v>7279669.112176824</x:v>
      </x:c>
      <x:c r="J18" s="92"/>
      <x:c r="K18" s="96" t="n">
        <x:f>O17</x:f>
        <x:v>7954063.333096024</x:v>
      </x:c>
      <x:c r="L18" s="96" t="n">
        <x:f>IF(K18&lt;=0,0,MIN(K18+M18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18)))</x:f>
        <x:v>126551.72637412467</x:v>
      </x:c>
      <x:c r="M18" s="96" t="n">
        <x:f>IF(K18&gt;0,K18*'Расчёт'!$B$8/1200,0)</x:f>
        <x:v>122625.14305189704</x:v>
      </x:c>
      <x:c r="N18" s="96" t="n">
        <x:f>MAX(MIN(L18-M18,K18),0)</x:f>
        <x:v>3926.583322227627</x:v>
      </x:c>
      <x:c r="O18" s="96" t="n">
        <x:f>MAX(K18-N18,0)</x:f>
        <x:v>7950136.749773796</x:v>
      </x:c>
    </x:row>
    <x:row r="19" ht="18" customHeight="1">
      <x:c r="A19" s="98" t="n">
        <x:f>A18+1</x:f>
        <x:v>15</x:v>
      </x:c>
      <x:c r="B19" s="100" t="n">
        <x:f>DATE(YEAR(B18),MONTH(B18)+1,DAY(B18))</x:f>
        <x:v>46740</x:v>
      </x:c>
      <x:c r="C19" s="96" t="n">
        <x:f>I18</x:f>
        <x:v>7279669.112176824</x:v>
      </x:c>
      <x:c r="D19" s="96" t="n">
        <x:f>IF(C19&lt;=0,0,MIN(C19+E19,IF('Расчёт'!$B$10="Аннуитетный",IF('Расчёт'!$B$18="Сократить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/('Расчёт'!$B$9*12-A19+1),C19*('Расчёт'!$B$8/1200)*(1+'Расчёт'!$B$8/1200)^('Расчёт'!$B$9*12-A19+1)/((1+'Расчёт'!$B$8/1200)^('Расчёт'!$B$9*12-A19+1)-1))),IF('Расчёт'!$B$18="Сократить срок",'Расчёт'!$I$5/('Расчёт'!$B$9*12)+E19,C19/('Расчёт'!$B$9*12-A19+1)+E19))))</x:f>
        <x:v>126551.72637412467</x:v>
      </x:c>
      <x:c r="E19" s="96" t="n">
        <x:f>IF(C19&gt;0,C19*'Расчёт'!$B$8/1200,0)</x:f>
        <x:v>112228.23214605938</x:v>
      </x:c>
      <x:c r="F19" s="96" t="n">
        <x:f>MAX(MIN(D19-E19,C19),0)</x:f>
        <x:v>14323.49422806529</x:v>
      </x:c>
      <x:c r="G19" s="96" t="n">
        <x:f>MIN(MAX('Расчёт'!$B$14+IF(AND('Расчёт'!$B$16&gt;0,'Расчёт'!$B$17&lt;&gt;"",B19&gt;='Расчёт'!$B$17,B18&lt;'Расчёт'!$B$17),'Расчёт'!$B$16,0),0),MAX(C19-F19,0))</x:f>
        <x:v>10000</x:v>
      </x:c>
      <x:c r="H19" s="96" t="n">
        <x:f>IF(C19&gt;0,D19+G19+'Расчёт'!$B$22,0)</x:f>
        <x:v>138051.72637412467</x:v>
      </x:c>
      <x:c r="I19" s="96" t="n">
        <x:f>MAX(C19-F19-G19,0)</x:f>
        <x:v>7255345.617948759</x:v>
      </x:c>
      <x:c r="J19" s="92"/>
      <x:c r="K19" s="96" t="n">
        <x:f>O18</x:f>
        <x:v>7950136.749773796</x:v>
      </x:c>
      <x:c r="L19" s="96" t="n">
        <x:f>IF(K19&lt;=0,0,MIN(K19+M19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19)))</x:f>
        <x:v>126551.72637412467</x:v>
      </x:c>
      <x:c r="M19" s="96" t="n">
        <x:f>IF(K19&gt;0,K19*'Расчёт'!$B$8/1200,0)</x:f>
        <x:v>122564.60822567935</x:v>
      </x:c>
      <x:c r="N19" s="96" t="n">
        <x:f>MAX(MIN(L19-M19,K19),0)</x:f>
        <x:v>3987.1181484453264</x:v>
      </x:c>
      <x:c r="O19" s="96" t="n">
        <x:f>MAX(K19-N19,0)</x:f>
        <x:v>7946149.631625351</x:v>
      </x:c>
    </x:row>
    <x:row r="20" ht="18" customHeight="1">
      <x:c r="A20" s="98" t="n">
        <x:f>A19+1</x:f>
        <x:v>16</x:v>
      </x:c>
      <x:c r="B20" s="100" t="n">
        <x:f>DATE(YEAR(B19),MONTH(B19)+1,DAY(B19))</x:f>
        <x:v>46771</x:v>
      </x:c>
      <x:c r="C20" s="96" t="n">
        <x:f>I19</x:f>
        <x:v>7255345.617948759</x:v>
      </x:c>
      <x:c r="D20" s="96" t="n">
        <x:f>IF(C20&lt;=0,0,MIN(C20+E20,IF('Расчёт'!$B$10="Аннуитетный",IF('Расчёт'!$B$18="Сократить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/('Расчёт'!$B$9*12-A20+1),C20*('Расчёт'!$B$8/1200)*(1+'Расчёт'!$B$8/1200)^('Расчёт'!$B$9*12-A20+1)/((1+'Расчёт'!$B$8/1200)^('Расчёт'!$B$9*12-A20+1)-1))),IF('Расчёт'!$B$18="Сократить срок",'Расчёт'!$I$5/('Расчёт'!$B$9*12)+E20,C20/('Расчёт'!$B$9*12-A20+1)+E20))))</x:f>
        <x:v>126551.72637412467</x:v>
      </x:c>
      <x:c r="E20" s="96" t="n">
        <x:f>IF(C20&gt;0,C20*'Расчёт'!$B$8/1200,0)</x:f>
        <x:v>111853.2449433767</x:v>
      </x:c>
      <x:c r="F20" s="96" t="n">
        <x:f>MAX(MIN(D20-E20,C20),0)</x:f>
        <x:v>14698.481430747968</x:v>
      </x:c>
      <x:c r="G20" s="96" t="n">
        <x:f>MIN(MAX('Расчёт'!$B$14+IF(AND('Расчёт'!$B$16&gt;0,'Расчёт'!$B$17&lt;&gt;"",B20&gt;='Расчёт'!$B$17,B19&lt;'Расчёт'!$B$17),'Расчёт'!$B$16,0),0),MAX(C20-F20,0))</x:f>
        <x:v>10000</x:v>
      </x:c>
      <x:c r="H20" s="96" t="n">
        <x:f>IF(C20&gt;0,D20+G20+'Расчёт'!$B$22,0)</x:f>
        <x:v>138051.72637412467</x:v>
      </x:c>
      <x:c r="I20" s="96" t="n">
        <x:f>MAX(C20-F20-G20,0)</x:f>
        <x:v>7230647.136518012</x:v>
      </x:c>
      <x:c r="J20" s="92"/>
      <x:c r="K20" s="96" t="n">
        <x:f>O19</x:f>
        <x:v>7946149.631625351</x:v>
      </x:c>
      <x:c r="L20" s="96" t="n">
        <x:f>IF(K20&lt;=0,0,MIN(K20+M20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20)))</x:f>
        <x:v>126551.72637412467</x:v>
      </x:c>
      <x:c r="M20" s="96" t="n">
        <x:f>IF(K20&gt;0,K20*'Расчёт'!$B$8/1200,0)</x:f>
        <x:v>122503.14015422417</x:v>
      </x:c>
      <x:c r="N20" s="96" t="n">
        <x:f>MAX(MIN(L20-M20,K20),0)</x:f>
        <x:v>4048.586219900506</x:v>
      </x:c>
      <x:c r="O20" s="96" t="n">
        <x:f>MAX(K20-N20,0)</x:f>
        <x:v>7942101.04540545</x:v>
      </x:c>
    </x:row>
    <x:row r="21" ht="18" customHeight="1">
      <x:c r="A21" s="98" t="n">
        <x:f>A20+1</x:f>
        <x:v>17</x:v>
      </x:c>
      <x:c r="B21" s="100" t="n">
        <x:f>DATE(YEAR(B20),MONTH(B20)+1,DAY(B20))</x:f>
        <x:v>46802</x:v>
      </x:c>
      <x:c r="C21" s="96" t="n">
        <x:f>I20</x:f>
        <x:v>7230647.136518012</x:v>
      </x:c>
      <x:c r="D21" s="96" t="n">
        <x:f>IF(C21&lt;=0,0,MIN(C21+E21,IF('Расчёт'!$B$10="Аннуитетный",IF('Расчёт'!$B$18="Сократить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/('Расчёт'!$B$9*12-A21+1),C21*('Расчёт'!$B$8/1200)*(1+'Расчёт'!$B$8/1200)^('Расчёт'!$B$9*12-A21+1)/((1+'Расчёт'!$B$8/1200)^('Расчёт'!$B$9*12-A21+1)-1))),IF('Расчёт'!$B$18="Сократить срок",'Расчёт'!$I$5/('Расчёт'!$B$9*12)+E21,C21/('Расчёт'!$B$9*12-A21+1)+E21))))</x:f>
        <x:v>126551.72637412467</x:v>
      </x:c>
      <x:c r="E21" s="96" t="n">
        <x:f>IF(C21&gt;0,C21*'Расчёт'!$B$8/1200,0)</x:f>
        <x:v>111472.47668798603</x:v>
      </x:c>
      <x:c r="F21" s="96" t="n">
        <x:f>MAX(MIN(D21-E21,C21),0)</x:f>
        <x:v>15079.249686138646</x:v>
      </x:c>
      <x:c r="G21" s="96" t="n">
        <x:f>MIN(MAX('Расчёт'!$B$14+IF(AND('Расчёт'!$B$16&gt;0,'Расчёт'!$B$17&lt;&gt;"",B21&gt;='Расчёт'!$B$17,B20&lt;'Расчёт'!$B$17),'Расчёт'!$B$16,0),0),MAX(C21-F21,0))</x:f>
        <x:v>10000</x:v>
      </x:c>
      <x:c r="H21" s="96" t="n">
        <x:f>IF(C21&gt;0,D21+G21+'Расчёт'!$B$22,0)</x:f>
        <x:v>138051.72637412467</x:v>
      </x:c>
      <x:c r="I21" s="96" t="n">
        <x:f>MAX(C21-F21-G21,0)</x:f>
        <x:v>7205567.886831873</x:v>
      </x:c>
      <x:c r="J21" s="92"/>
      <x:c r="K21" s="96" t="n">
        <x:f>O20</x:f>
        <x:v>7942101.04540545</x:v>
      </x:c>
      <x:c r="L21" s="96" t="n">
        <x:f>IF(K21&lt;=0,0,MIN(K21+M21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21)))</x:f>
        <x:v>126551.72637412467</x:v>
      </x:c>
      <x:c r="M21" s="96" t="n">
        <x:f>IF(K21&gt;0,K21*'Расчёт'!$B$8/1200,0)</x:f>
        <x:v>122440.7244500007</x:v>
      </x:c>
      <x:c r="N21" s="96" t="n">
        <x:f>MAX(MIN(L21-M21,K21),0)</x:f>
        <x:v>4111.001924123979</x:v>
      </x:c>
      <x:c r="O21" s="96" t="n">
        <x:f>MAX(K21-N21,0)</x:f>
        <x:v>7937990.043481327</x:v>
      </x:c>
    </x:row>
    <x:row r="22" ht="18" customHeight="1">
      <x:c r="A22" s="98" t="n">
        <x:f>A21+1</x:f>
        <x:v>18</x:v>
      </x:c>
      <x:c r="B22" s="100" t="n">
        <x:f>DATE(YEAR(B21),MONTH(B21)+1,DAY(B21))</x:f>
        <x:v>46831</x:v>
      </x:c>
      <x:c r="C22" s="96" t="n">
        <x:f>I21</x:f>
        <x:v>7205567.886831873</x:v>
      </x:c>
      <x:c r="D22" s="96" t="n">
        <x:f>IF(C22&lt;=0,0,MIN(C22+E22,IF('Расчёт'!$B$10="Аннуитетный",IF('Расчёт'!$B$18="Сократить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/('Расчёт'!$B$9*12-A22+1),C22*('Расчёт'!$B$8/1200)*(1+'Расчёт'!$B$8/1200)^('Расчёт'!$B$9*12-A22+1)/((1+'Расчёт'!$B$8/1200)^('Расчёт'!$B$9*12-A22+1)-1))),IF('Расчёт'!$B$18="Сократить срок",'Расчёт'!$I$5/('Расчёт'!$B$9*12)+E22,C22/('Расчёт'!$B$9*12-A22+1)+E22))))</x:f>
        <x:v>126551.72637412467</x:v>
      </x:c>
      <x:c r="E22" s="96" t="n">
        <x:f>IF(C22&gt;0,C22*'Расчёт'!$B$8/1200,0)</x:f>
        <x:v>111085.8382553247</x:v>
      </x:c>
      <x:c r="F22" s="96" t="n">
        <x:f>MAX(MIN(D22-E22,C22),0)</x:f>
        <x:v>15465.888118799965</x:v>
      </x:c>
      <x:c r="G22" s="96" t="n">
        <x:f>MIN(MAX('Расчёт'!$B$14+IF(AND('Расчёт'!$B$16&gt;0,'Расчёт'!$B$17&lt;&gt;"",B22&gt;='Расчёт'!$B$17,B21&lt;'Расчёт'!$B$17),'Расчёт'!$B$16,0),0),MAX(C22-F22,0))</x:f>
        <x:v>10000</x:v>
      </x:c>
      <x:c r="H22" s="96" t="n">
        <x:f>IF(C22&gt;0,D22+G22+'Расчёт'!$B$22,0)</x:f>
        <x:v>138051.72637412467</x:v>
      </x:c>
      <x:c r="I22" s="96" t="n">
        <x:f>MAX(C22-F22-G22,0)</x:f>
        <x:v>7180101.998713073</x:v>
      </x:c>
      <x:c r="J22" s="92"/>
      <x:c r="K22" s="96" t="n">
        <x:f>O21</x:f>
        <x:v>7937990.043481327</x:v>
      </x:c>
      <x:c r="L22" s="96" t="n">
        <x:f>IF(K22&lt;=0,0,MIN(K22+M22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22)))</x:f>
        <x:v>126551.72637412467</x:v>
      </x:c>
      <x:c r="M22" s="96" t="n">
        <x:f>IF(K22&gt;0,K22*'Расчёт'!$B$8/1200,0)</x:f>
        <x:v>122377.34650367046</x:v>
      </x:c>
      <x:c r="N22" s="96" t="n">
        <x:f>MAX(MIN(L22-M22,K22),0)</x:f>
        <x:v>4174.379870454213</x:v>
      </x:c>
      <x:c r="O22" s="96" t="n">
        <x:f>MAX(K22-N22,0)</x:f>
        <x:v>7933815.663610873</x:v>
      </x:c>
    </x:row>
    <x:row r="23" ht="18" customHeight="1">
      <x:c r="A23" s="98" t="n">
        <x:f>A22+1</x:f>
        <x:v>19</x:v>
      </x:c>
      <x:c r="B23" s="100" t="n">
        <x:f>DATE(YEAR(B22),MONTH(B22)+1,DAY(B22))</x:f>
        <x:v>46862</x:v>
      </x:c>
      <x:c r="C23" s="96" t="n">
        <x:f>I22</x:f>
        <x:v>7180101.998713073</x:v>
      </x:c>
      <x:c r="D23" s="96" t="n">
        <x:f>IF(C23&lt;=0,0,MIN(C23+E23,IF('Расчёт'!$B$10="Аннуитетный",IF('Расчёт'!$B$18="Сократить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/('Расчёт'!$B$9*12-A23+1),C23*('Расчёт'!$B$8/1200)*(1+'Расчёт'!$B$8/1200)^('Расчёт'!$B$9*12-A23+1)/((1+'Расчёт'!$B$8/1200)^('Расчёт'!$B$9*12-A23+1)-1))),IF('Расчёт'!$B$18="Сократить срок",'Расчёт'!$I$5/('Расчёт'!$B$9*12)+E23,C23/('Расчёт'!$B$9*12-A23+1)+E23))))</x:f>
        <x:v>126551.72637412467</x:v>
      </x:c>
      <x:c r="E23" s="96" t="n">
        <x:f>IF(C23&gt;0,C23*'Расчёт'!$B$8/1200,0)</x:f>
        <x:v>110693.23914682656</x:v>
      </x:c>
      <x:c r="F23" s="96" t="n">
        <x:f>MAX(MIN(D23-E23,C23),0)</x:f>
        <x:v>15858.487227298116</x:v>
      </x:c>
      <x:c r="G23" s="96" t="n">
        <x:f>MIN(MAX('Расчёт'!$B$14+IF(AND('Расчёт'!$B$16&gt;0,'Расчёт'!$B$17&lt;&gt;"",B23&gt;='Расчёт'!$B$17,B22&lt;'Расчёт'!$B$17),'Расчёт'!$B$16,0),0),MAX(C23-F23,0))</x:f>
        <x:v>10000</x:v>
      </x:c>
      <x:c r="H23" s="96" t="n">
        <x:f>IF(C23&gt;0,D23+G23+'Расчёт'!$B$22,0)</x:f>
        <x:v>138051.72637412467</x:v>
      </x:c>
      <x:c r="I23" s="96" t="n">
        <x:f>MAX(C23-F23-G23,0)</x:f>
        <x:v>7154243.511485775</x:v>
      </x:c>
      <x:c r="J23" s="92"/>
      <x:c r="K23" s="96" t="n">
        <x:f>O22</x:f>
        <x:v>7933815.663610873</x:v>
      </x:c>
      <x:c r="L23" s="96" t="n">
        <x:f>IF(K23&lt;=0,0,MIN(K23+M23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23)))</x:f>
        <x:v>126551.72637412467</x:v>
      </x:c>
      <x:c r="M23" s="96" t="n">
        <x:f>IF(K23&gt;0,K23*'Расчёт'!$B$8/1200,0)</x:f>
        <x:v>122312.99148066761</x:v>
      </x:c>
      <x:c r="N23" s="96" t="n">
        <x:f>MAX(MIN(L23-M23,K23),0)</x:f>
        <x:v>4238.734893457062</x:v>
      </x:c>
      <x:c r="O23" s="96" t="n">
        <x:f>MAX(K23-N23,0)</x:f>
        <x:v>7929576.928717416</x:v>
      </x:c>
    </x:row>
    <x:row r="24" ht="18" customHeight="1">
      <x:c r="A24" s="98" t="n">
        <x:f>A23+1</x:f>
        <x:v>20</x:v>
      </x:c>
      <x:c r="B24" s="100" t="n">
        <x:f>DATE(YEAR(B23),MONTH(B23)+1,DAY(B23))</x:f>
        <x:v>46892</x:v>
      </x:c>
      <x:c r="C24" s="96" t="n">
        <x:f>I23</x:f>
        <x:v>7154243.511485775</x:v>
      </x:c>
      <x:c r="D24" s="96" t="n">
        <x:f>IF(C24&lt;=0,0,MIN(C24+E24,IF('Расчёт'!$B$10="Аннуитетный",IF('Расчёт'!$B$18="Сократить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/('Расчёт'!$B$9*12-A24+1),C24*('Расчёт'!$B$8/1200)*(1+'Расчёт'!$B$8/1200)^('Расчёт'!$B$9*12-A24+1)/((1+'Расчёт'!$B$8/1200)^('Расчёт'!$B$9*12-A24+1)-1))),IF('Расчёт'!$B$18="Сократить срок",'Расчёт'!$I$5/('Расчёт'!$B$9*12)+E24,C24/('Расчёт'!$B$9*12-A24+1)+E24))))</x:f>
        <x:v>126551.72637412467</x:v>
      </x:c>
      <x:c r="E24" s="96" t="n">
        <x:f>IF(C24&gt;0,C24*'Расчёт'!$B$8/1200,0)</x:f>
        <x:v>110294.58746873903</x:v>
      </x:c>
      <x:c r="F24" s="96" t="n">
        <x:f>MAX(MIN(D24-E24,C24),0)</x:f>
        <x:v>16257.13890538564</x:v>
      </x:c>
      <x:c r="G24" s="96" t="n">
        <x:f>MIN(MAX('Расчёт'!$B$14+IF(AND('Расчёт'!$B$16&gt;0,'Расчёт'!$B$17&lt;&gt;"",B24&gt;='Расчёт'!$B$17,B23&lt;'Расчёт'!$B$17),'Расчёт'!$B$16,0),0),MAX(C24-F24,0))</x:f>
        <x:v>10000</x:v>
      </x:c>
      <x:c r="H24" s="96" t="n">
        <x:f>IF(C24&gt;0,D24+G24+'Расчёт'!$B$22,0)</x:f>
        <x:v>138051.72637412467</x:v>
      </x:c>
      <x:c r="I24" s="96" t="n">
        <x:f>MAX(C24-F24-G24,0)</x:f>
        <x:v>7127986.3725803895</x:v>
      </x:c>
      <x:c r="J24" s="92"/>
      <x:c r="K24" s="96" t="n">
        <x:f>O23</x:f>
        <x:v>7929576.928717416</x:v>
      </x:c>
      <x:c r="L24" s="96" t="n">
        <x:f>IF(K24&lt;=0,0,MIN(K24+M24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24)))</x:f>
        <x:v>126551.72637412467</x:v>
      </x:c>
      <x:c r="M24" s="96" t="n">
        <x:f>IF(K24&gt;0,K24*'Расчёт'!$B$8/1200,0)</x:f>
        <x:v>122247.64431772682</x:v>
      </x:c>
      <x:c r="N24" s="96" t="n">
        <x:f>MAX(MIN(L24-M24,K24),0)</x:f>
        <x:v>4304.082056397849</x:v>
      </x:c>
      <x:c r="O24" s="96" t="n">
        <x:f>MAX(K24-N24,0)</x:f>
        <x:v>7925272.846661018</x:v>
      </x:c>
    </x:row>
    <x:row r="25" ht="18" customHeight="1">
      <x:c r="A25" s="98" t="n">
        <x:f>A24+1</x:f>
        <x:v>21</x:v>
      </x:c>
      <x:c r="B25" s="100" t="n">
        <x:f>DATE(YEAR(B24),MONTH(B24)+1,DAY(B24))</x:f>
        <x:v>46923</x:v>
      </x:c>
      <x:c r="C25" s="96" t="n">
        <x:f>I24</x:f>
        <x:v>7127986.3725803895</x:v>
      </x:c>
      <x:c r="D25" s="96" t="n">
        <x:f>IF(C25&lt;=0,0,MIN(C25+E25,IF('Расчёт'!$B$10="Аннуитетный",IF('Расчёт'!$B$18="Сократить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/('Расчёт'!$B$9*12-A25+1),C25*('Расчёт'!$B$8/1200)*(1+'Расчёт'!$B$8/1200)^('Расчёт'!$B$9*12-A25+1)/((1+'Расчёт'!$B$8/1200)^('Расчёт'!$B$9*12-A25+1)-1))),IF('Расчёт'!$B$18="Сократить срок",'Расчёт'!$I$5/('Расчёт'!$B$9*12)+E25,C25/('Расчёт'!$B$9*12-A25+1)+E25))))</x:f>
        <x:v>126551.72637412467</x:v>
      </x:c>
      <x:c r="E25" s="96" t="n">
        <x:f>IF(C25&gt;0,C25*'Расчёт'!$B$8/1200,0)</x:f>
        <x:v>109889.78991061434</x:v>
      </x:c>
      <x:c r="F25" s="96" t="n">
        <x:f>MAX(MIN(D25-E25,C25),0)</x:f>
        <x:v>16661.936463510327</x:v>
      </x:c>
      <x:c r="G25" s="96" t="n">
        <x:f>MIN(MAX('Расчёт'!$B$14+IF(AND('Расчёт'!$B$16&gt;0,'Расчёт'!$B$17&lt;&gt;"",B25&gt;='Расчёт'!$B$17,B24&lt;'Расчёт'!$B$17),'Расчёт'!$B$16,0),0),MAX(C25-F25,0))</x:f>
        <x:v>10000</x:v>
      </x:c>
      <x:c r="H25" s="96" t="n">
        <x:f>IF(C25&gt;0,D25+G25+'Расчёт'!$B$22,0)</x:f>
        <x:v>138051.72637412467</x:v>
      </x:c>
      <x:c r="I25" s="96" t="n">
        <x:f>MAX(C25-F25-G25,0)</x:f>
        <x:v>7101324.436116879</x:v>
      </x:c>
      <x:c r="J25" s="92"/>
      <x:c r="K25" s="96" t="n">
        <x:f>O24</x:f>
        <x:v>7925272.846661018</x:v>
      </x:c>
      <x:c r="L25" s="96" t="n">
        <x:f>IF(K25&lt;=0,0,MIN(K25+M25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25)))</x:f>
        <x:v>126551.72637412467</x:v>
      </x:c>
      <x:c r="M25" s="96" t="n">
        <x:f>IF(K25&gt;0,K25*'Расчёт'!$B$8/1200,0)</x:f>
        <x:v>122181.28971935737</x:v>
      </x:c>
      <x:c r="N25" s="96" t="n">
        <x:f>MAX(MIN(L25-M25,K25),0)</x:f>
        <x:v>4370.436654767298</x:v>
      </x:c>
      <x:c r="O25" s="96" t="n">
        <x:f>MAX(K25-N25,0)</x:f>
        <x:v>7920902.410006251</x:v>
      </x:c>
    </x:row>
    <x:row r="26" ht="18" customHeight="1">
      <x:c r="A26" s="98" t="n">
        <x:f>A25+1</x:f>
        <x:v>22</x:v>
      </x:c>
      <x:c r="B26" s="100" t="n">
        <x:f>DATE(YEAR(B25),MONTH(B25)+1,DAY(B25))</x:f>
        <x:v>46953</x:v>
      </x:c>
      <x:c r="C26" s="96" t="n">
        <x:f>I25</x:f>
        <x:v>7101324.436116879</x:v>
      </x:c>
      <x:c r="D26" s="96" t="n">
        <x:f>IF(C26&lt;=0,0,MIN(C26+E26,IF('Расчёт'!$B$10="Аннуитетный",IF('Расчёт'!$B$18="Сократить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/('Расчёт'!$B$9*12-A26+1),C26*('Расчёт'!$B$8/1200)*(1+'Расчёт'!$B$8/1200)^('Расчёт'!$B$9*12-A26+1)/((1+'Расчёт'!$B$8/1200)^('Расчёт'!$B$9*12-A26+1)-1))),IF('Расчёт'!$B$18="Сократить срок",'Расчёт'!$I$5/('Расчёт'!$B$9*12)+E26,C26/('Расчёт'!$B$9*12-A26+1)+E26))))</x:f>
        <x:v>126551.72637412467</x:v>
      </x:c>
      <x:c r="E26" s="96" t="n">
        <x:f>IF(C26&gt;0,C26*'Расчёт'!$B$8/1200,0)</x:f>
        <x:v>109478.75172346855</x:v>
      </x:c>
      <x:c r="F26" s="96" t="n">
        <x:f>MAX(MIN(D26-E26,C26),0)</x:f>
        <x:v>17072.97465065612</x:v>
      </x:c>
      <x:c r="G26" s="96" t="n">
        <x:f>MIN(MAX('Расчёт'!$B$14+IF(AND('Расчёт'!$B$16&gt;0,'Расчёт'!$B$17&lt;&gt;"",B26&gt;='Расчёт'!$B$17,B25&lt;'Расчёт'!$B$17),'Расчёт'!$B$16,0),0),MAX(C26-F26,0))</x:f>
        <x:v>10000</x:v>
      </x:c>
      <x:c r="H26" s="96" t="n">
        <x:f>IF(C26&gt;0,D26+G26+'Расчёт'!$B$22,0)</x:f>
        <x:v>138051.72637412467</x:v>
      </x:c>
      <x:c r="I26" s="96" t="n">
        <x:f>MAX(C26-F26-G26,0)</x:f>
        <x:v>7074251.461466223</x:v>
      </x:c>
      <x:c r="J26" s="92"/>
      <x:c r="K26" s="96" t="n">
        <x:f>O25</x:f>
        <x:v>7920902.410006251</x:v>
      </x:c>
      <x:c r="L26" s="96" t="n">
        <x:f>IF(K26&lt;=0,0,MIN(K26+M26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26)))</x:f>
        <x:v>126551.72637412467</x:v>
      </x:c>
      <x:c r="M26" s="96" t="n">
        <x:f>IF(K26&gt;0,K26*'Расчёт'!$B$8/1200,0)</x:f>
        <x:v>122113.91215426303</x:v>
      </x:c>
      <x:c r="N26" s="96" t="n">
        <x:f>MAX(MIN(L26-M26,K26),0)</x:f>
        <x:v>4437.814219861641</x:v>
      </x:c>
      <x:c r="O26" s="96" t="n">
        <x:f>MAX(K26-N26,0)</x:f>
        <x:v>7916464.59578639</x:v>
      </x:c>
    </x:row>
    <x:row r="27" ht="18" customHeight="1">
      <x:c r="A27" s="98" t="n">
        <x:f>A26+1</x:f>
        <x:v>23</x:v>
      </x:c>
      <x:c r="B27" s="100" t="n">
        <x:f>DATE(YEAR(B26),MONTH(B26)+1,DAY(B26))</x:f>
        <x:v>46984</x:v>
      </x:c>
      <x:c r="C27" s="96" t="n">
        <x:f>I26</x:f>
        <x:v>7074251.461466223</x:v>
      </x:c>
      <x:c r="D27" s="96" t="n">
        <x:f>IF(C27&lt;=0,0,MIN(C27+E27,IF('Расчёт'!$B$10="Аннуитетный",IF('Расчёт'!$B$18="Сократить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/('Расчёт'!$B$9*12-A27+1),C27*('Расчёт'!$B$8/1200)*(1+'Расчёт'!$B$8/1200)^('Расчёт'!$B$9*12-A27+1)/((1+'Расчёт'!$B$8/1200)^('Расчёт'!$B$9*12-A27+1)-1))),IF('Расчёт'!$B$18="Сократить срок",'Расчёт'!$I$5/('Расчёт'!$B$9*12)+E27,C27/('Расчёт'!$B$9*12-A27+1)+E27))))</x:f>
        <x:v>126551.72637412467</x:v>
      </x:c>
      <x:c r="E27" s="96" t="n">
        <x:f>IF(C27&gt;0,C27*'Расчёт'!$B$8/1200,0)</x:f>
        <x:v>109061.37669760427</x:v>
      </x:c>
      <x:c r="F27" s="96" t="n">
        <x:f>MAX(MIN(D27-E27,C27),0)</x:f>
        <x:v>17490.349676520404</x:v>
      </x:c>
      <x:c r="G27" s="96" t="n">
        <x:f>MIN(MAX('Расчёт'!$B$14+IF(AND('Расчёт'!$B$16&gt;0,'Расчёт'!$B$17&lt;&gt;"",B27&gt;='Расчёт'!$B$17,B26&lt;'Расчёт'!$B$17),'Расчёт'!$B$16,0),0),MAX(C27-F27,0))</x:f>
        <x:v>10000</x:v>
      </x:c>
      <x:c r="H27" s="96" t="n">
        <x:f>IF(C27&gt;0,D27+G27+'Расчёт'!$B$22,0)</x:f>
        <x:v>138051.72637412467</x:v>
      </x:c>
      <x:c r="I27" s="96" t="n">
        <x:f>MAX(C27-F27-G27,0)</x:f>
        <x:v>7046761.111789702</x:v>
      </x:c>
      <x:c r="J27" s="92"/>
      <x:c r="K27" s="96" t="n">
        <x:f>O26</x:f>
        <x:v>7916464.59578639</x:v>
      </x:c>
      <x:c r="L27" s="96" t="n">
        <x:f>IF(K27&lt;=0,0,MIN(K27+M27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27)))</x:f>
        <x:v>126551.72637412467</x:v>
      </x:c>
      <x:c r="M27" s="96" t="n">
        <x:f>IF(K27&gt;0,K27*'Расчёт'!$B$8/1200,0)</x:f>
        <x:v>122045.49585170684</x:v>
      </x:c>
      <x:c r="N27" s="96" t="n">
        <x:f>MAX(MIN(L27-M27,K27),0)</x:f>
        <x:v>4506.230522417827</x:v>
      </x:c>
      <x:c r="O27" s="96" t="n">
        <x:f>MAX(K27-N27,0)</x:f>
        <x:v>7911958.365263972</x:v>
      </x:c>
    </x:row>
    <x:row r="28" ht="18" customHeight="1">
      <x:c r="A28" s="98" t="n">
        <x:f>A27+1</x:f>
        <x:v>24</x:v>
      </x:c>
      <x:c r="B28" s="100" t="n">
        <x:f>DATE(YEAR(B27),MONTH(B27)+1,DAY(B27))</x:f>
        <x:v>47015</x:v>
      </x:c>
      <x:c r="C28" s="96" t="n">
        <x:f>I27</x:f>
        <x:v>7046761.111789702</x:v>
      </x:c>
      <x:c r="D28" s="96" t="n">
        <x:f>IF(C28&lt;=0,0,MIN(C28+E28,IF('Расчёт'!$B$10="Аннуитетный",IF('Расчёт'!$B$18="Сократить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/('Расчёт'!$B$9*12-A28+1),C28*('Расчёт'!$B$8/1200)*(1+'Расчёт'!$B$8/1200)^('Расчёт'!$B$9*12-A28+1)/((1+'Расчёт'!$B$8/1200)^('Расчёт'!$B$9*12-A28+1)-1))),IF('Расчёт'!$B$18="Сократить срок",'Расчёт'!$I$5/('Расчёт'!$B$9*12)+E28,C28/('Расчёт'!$B$9*12-A28+1)+E28))))</x:f>
        <x:v>126551.72637412467</x:v>
      </x:c>
      <x:c r="E28" s="96" t="n">
        <x:f>IF(C28&gt;0,C28*'Расчёт'!$B$8/1200,0)</x:f>
        <x:v>108637.56714009125</x:v>
      </x:c>
      <x:c r="F28" s="96" t="n">
        <x:f>MAX(MIN(D28-E28,C28),0)</x:f>
        <x:v>17914.159234033417</x:v>
      </x:c>
      <x:c r="G28" s="96" t="n">
        <x:f>MIN(MAX('Расчёт'!$B$14+IF(AND('Расчёт'!$B$16&gt;0,'Расчёт'!$B$17&lt;&gt;"",B28&gt;='Расчёт'!$B$17,B27&lt;'Расчёт'!$B$17),'Расчёт'!$B$16,0),0),MAX(C28-F28,0))</x:f>
        <x:v>10000</x:v>
      </x:c>
      <x:c r="H28" s="96" t="n">
        <x:f>IF(C28&gt;0,D28+G28+'Расчёт'!$B$22,0)</x:f>
        <x:v>138051.72637412467</x:v>
      </x:c>
      <x:c r="I28" s="96" t="n">
        <x:f>MAX(C28-F28-G28,0)</x:f>
        <x:v>7018846.9525556695</x:v>
      </x:c>
      <x:c r="J28" s="92"/>
      <x:c r="K28" s="96" t="n">
        <x:f>O27</x:f>
        <x:v>7911958.365263972</x:v>
      </x:c>
      <x:c r="L28" s="96" t="n">
        <x:f>IF(K28&lt;=0,0,MIN(K28+M28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28)))</x:f>
        <x:v>126551.72637412467</x:v>
      </x:c>
      <x:c r="M28" s="96" t="n">
        <x:f>IF(K28&gt;0,K28*'Расчёт'!$B$8/1200,0)</x:f>
        <x:v>121976.02479781958</x:v>
      </x:c>
      <x:c r="N28" s="96" t="n">
        <x:f>MAX(MIN(L28-M28,K28),0)</x:f>
        <x:v>4575.701576305088</x:v>
      </x:c>
      <x:c r="O28" s="96" t="n">
        <x:f>MAX(K28-N28,0)</x:f>
        <x:v>7907382.663687667</x:v>
      </x:c>
    </x:row>
    <x:row r="29" ht="18" customHeight="1">
      <x:c r="A29" s="98" t="n">
        <x:f>A28+1</x:f>
        <x:v>25</x:v>
      </x:c>
      <x:c r="B29" s="100" t="n">
        <x:f>DATE(YEAR(B28),MONTH(B28)+1,DAY(B28))</x:f>
        <x:v>47045</x:v>
      </x:c>
      <x:c r="C29" s="96" t="n">
        <x:f>I28</x:f>
        <x:v>7018846.9525556695</x:v>
      </x:c>
      <x:c r="D29" s="96" t="n">
        <x:f>IF(C29&lt;=0,0,MIN(C29+E29,IF('Расчёт'!$B$10="Аннуитетный",IF('Расчёт'!$B$18="Сократить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/('Расчёт'!$B$9*12-A29+1),C29*('Расчёт'!$B$8/1200)*(1+'Расчёт'!$B$8/1200)^('Расчёт'!$B$9*12-A29+1)/((1+'Расчёт'!$B$8/1200)^('Расчёт'!$B$9*12-A29+1)-1))),IF('Расчёт'!$B$18="Сократить срок",'Расчёт'!$I$5/('Расчёт'!$B$9*12)+E29,C29/('Расчёт'!$B$9*12-A29+1)+E29))))</x:f>
        <x:v>126551.72637412467</x:v>
      </x:c>
      <x:c r="E29" s="96" t="n">
        <x:f>IF(C29&gt;0,C29*'Расчёт'!$B$8/1200,0)</x:f>
        <x:v>108207.22385189991</x:v>
      </x:c>
      <x:c r="F29" s="96" t="n">
        <x:f>MAX(MIN(D29-E29,C29),0)</x:f>
        <x:v>18344.502522224764</x:v>
      </x:c>
      <x:c r="G29" s="96" t="n">
        <x:f>MIN(MAX('Расчёт'!$B$14+IF(AND('Расчёт'!$B$16&gt;0,'Расчёт'!$B$17&lt;&gt;"",B29&gt;='Расчёт'!$B$17,B28&lt;'Расчёт'!$B$17),'Расчёт'!$B$16,0),0),MAX(C29-F29,0))</x:f>
        <x:v>10000</x:v>
      </x:c>
      <x:c r="H29" s="96" t="n">
        <x:f>IF(C29&gt;0,D29+G29+'Расчёт'!$B$22,0)</x:f>
        <x:v>138051.72637412467</x:v>
      </x:c>
      <x:c r="I29" s="96" t="n">
        <x:f>MAX(C29-F29-G29,0)</x:f>
        <x:v>6990502.450033445</x:v>
      </x:c>
      <x:c r="J29" s="92"/>
      <x:c r="K29" s="96" t="n">
        <x:f>O28</x:f>
        <x:v>7907382.663687667</x:v>
      </x:c>
      <x:c r="L29" s="96" t="n">
        <x:f>IF(K29&lt;=0,0,MIN(K29+M29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29)))</x:f>
        <x:v>126551.72637412467</x:v>
      </x:c>
      <x:c r="M29" s="96" t="n">
        <x:f>IF(K29&gt;0,K29*'Расчёт'!$B$8/1200,0)</x:f>
        <x:v>121905.48273185153</x:v>
      </x:c>
      <x:c r="N29" s="96" t="n">
        <x:f>MAX(MIN(L29-M29,K29),0)</x:f>
        <x:v>4646.243642273141</x:v>
      </x:c>
      <x:c r="O29" s="96" t="n">
        <x:f>MAX(K29-N29,0)</x:f>
        <x:v>7902736.4200453935</x:v>
      </x:c>
    </x:row>
    <x:row r="30" ht="18" customHeight="1">
      <x:c r="A30" s="98" t="n">
        <x:f>A29+1</x:f>
        <x:v>26</x:v>
      </x:c>
      <x:c r="B30" s="100" t="n">
        <x:f>DATE(YEAR(B29),MONTH(B29)+1,DAY(B29))</x:f>
        <x:v>47076</x:v>
      </x:c>
      <x:c r="C30" s="96" t="n">
        <x:f>I29</x:f>
        <x:v>6990502.450033445</x:v>
      </x:c>
      <x:c r="D30" s="96" t="n">
        <x:f>IF(C30&lt;=0,0,MIN(C30+E30,IF('Расчёт'!$B$10="Аннуитетный",IF('Расчёт'!$B$18="Сократить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/('Расчёт'!$B$9*12-A30+1),C30*('Расчёт'!$B$8/1200)*(1+'Расчёт'!$B$8/1200)^('Расчёт'!$B$9*12-A30+1)/((1+'Расчёт'!$B$8/1200)^('Расчёт'!$B$9*12-A30+1)-1))),IF('Расчёт'!$B$18="Сократить срок",'Расчёт'!$I$5/('Расчёт'!$B$9*12)+E30,C30/('Расчёт'!$B$9*12-A30+1)+E30))))</x:f>
        <x:v>126551.72637412467</x:v>
      </x:c>
      <x:c r="E30" s="96" t="n">
        <x:f>IF(C30&gt;0,C30*'Расчёт'!$B$8/1200,0)</x:f>
        <x:v>107770.24610468227</x:v>
      </x:c>
      <x:c r="F30" s="96" t="n">
        <x:f>MAX(MIN(D30-E30,C30),0)</x:f>
        <x:v>18781.4802694424</x:v>
      </x:c>
      <x:c r="G30" s="96" t="n">
        <x:f>MIN(MAX('Расчёт'!$B$14+IF(AND('Расчёт'!$B$16&gt;0,'Расчёт'!$B$17&lt;&gt;"",B30&gt;='Расчёт'!$B$17,B29&lt;'Расчёт'!$B$17),'Расчёт'!$B$16,0),0),MAX(C30-F30,0))</x:f>
        <x:v>10000</x:v>
      </x:c>
      <x:c r="H30" s="96" t="n">
        <x:f>IF(C30&gt;0,D30+G30+'Расчёт'!$B$22,0)</x:f>
        <x:v>138051.72637412467</x:v>
      </x:c>
      <x:c r="I30" s="96" t="n">
        <x:f>MAX(C30-F30-G30,0)</x:f>
        <x:v>6961720.969764003</x:v>
      </x:c>
      <x:c r="J30" s="92"/>
      <x:c r="K30" s="96" t="n">
        <x:f>O29</x:f>
        <x:v>7902736.4200453935</x:v>
      </x:c>
      <x:c r="L30" s="96" t="n">
        <x:f>IF(K30&lt;=0,0,MIN(K30+M30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30)))</x:f>
        <x:v>126551.72637412467</x:v>
      </x:c>
      <x:c r="M30" s="96" t="n">
        <x:f>IF(K30&gt;0,K30*'Расчёт'!$B$8/1200,0)</x:f>
        <x:v>121833.85314236648</x:v>
      </x:c>
      <x:c r="N30" s="96" t="n">
        <x:f>MAX(MIN(L30-M30,K30),0)</x:f>
        <x:v>4717.873231758189</x:v>
      </x:c>
      <x:c r="O30" s="96" t="n">
        <x:f>MAX(K30-N30,0)</x:f>
        <x:v>7898018.546813635</x:v>
      </x:c>
    </x:row>
    <x:row r="31" ht="18" customHeight="1">
      <x:c r="A31" s="98" t="n">
        <x:f>A30+1</x:f>
        <x:v>27</x:v>
      </x:c>
      <x:c r="B31" s="100" t="n">
        <x:f>DATE(YEAR(B30),MONTH(B30)+1,DAY(B30))</x:f>
        <x:v>47106</x:v>
      </x:c>
      <x:c r="C31" s="96" t="n">
        <x:f>I30</x:f>
        <x:v>6961720.969764003</x:v>
      </x:c>
      <x:c r="D31" s="96" t="n">
        <x:f>IF(C31&lt;=0,0,MIN(C31+E31,IF('Расчёт'!$B$10="Аннуитетный",IF('Расчёт'!$B$18="Сократить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/('Расчёт'!$B$9*12-A31+1),C31*('Расчёт'!$B$8/1200)*(1+'Расчёт'!$B$8/1200)^('Расчёт'!$B$9*12-A31+1)/((1+'Расчёт'!$B$8/1200)^('Расчёт'!$B$9*12-A31+1)-1))),IF('Расчёт'!$B$18="Сократить срок",'Расчёт'!$I$5/('Расчёт'!$B$9*12)+E31,C31/('Расчёт'!$B$9*12-A31+1)+E31))))</x:f>
        <x:v>126551.72637412467</x:v>
      </x:c>
      <x:c r="E31" s="96" t="n">
        <x:f>IF(C31&gt;0,C31*'Расчёт'!$B$8/1200,0)</x:f>
        <x:v>107326.53161719504</x:v>
      </x:c>
      <x:c r="F31" s="96" t="n">
        <x:f>MAX(MIN(D31-E31,C31),0)</x:f>
        <x:v>19225.19475692963</x:v>
      </x:c>
      <x:c r="G31" s="96" t="n">
        <x:f>MIN(MAX('Расчёт'!$B$14+IF(AND('Расчёт'!$B$16&gt;0,'Расчёт'!$B$17&lt;&gt;"",B31&gt;='Расчёт'!$B$17,B30&lt;'Расчёт'!$B$17),'Расчёт'!$B$16,0),0),MAX(C31-F31,0))</x:f>
        <x:v>10000</x:v>
      </x:c>
      <x:c r="H31" s="96" t="n">
        <x:f>IF(C31&gt;0,D31+G31+'Расчёт'!$B$22,0)</x:f>
        <x:v>138051.72637412467</x:v>
      </x:c>
      <x:c r="I31" s="96" t="n">
        <x:f>MAX(C31-F31-G31,0)</x:f>
        <x:v>6932495.775007073</x:v>
      </x:c>
      <x:c r="J31" s="92"/>
      <x:c r="K31" s="96" t="n">
        <x:f>O30</x:f>
        <x:v>7898018.546813635</x:v>
      </x:c>
      <x:c r="L31" s="96" t="n">
        <x:f>IF(K31&lt;=0,0,MIN(K31+M31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31)))</x:f>
        <x:v>126551.72637412467</x:v>
      </x:c>
      <x:c r="M31" s="96" t="n">
        <x:f>IF(K31&gt;0,K31*'Расчёт'!$B$8/1200,0)</x:f>
        <x:v>121761.11926337687</x:v>
      </x:c>
      <x:c r="N31" s="96" t="n">
        <x:f>MAX(MIN(L31-M31,K31),0)</x:f>
        <x:v>4790.607110747806</x:v>
      </x:c>
      <x:c r="O31" s="96" t="n">
        <x:f>MAX(K31-N31,0)</x:f>
        <x:v>7893227.939702887</x:v>
      </x:c>
    </x:row>
    <x:row r="32" ht="18" customHeight="1">
      <x:c r="A32" s="98" t="n">
        <x:f>A31+1</x:f>
        <x:v>28</x:v>
      </x:c>
      <x:c r="B32" s="100" t="n">
        <x:f>DATE(YEAR(B31),MONTH(B31)+1,DAY(B31))</x:f>
        <x:v>47137</x:v>
      </x:c>
      <x:c r="C32" s="96" t="n">
        <x:f>I31</x:f>
        <x:v>6932495.775007073</x:v>
      </x:c>
      <x:c r="D32" s="96" t="n">
        <x:f>IF(C32&lt;=0,0,MIN(C32+E32,IF('Расчёт'!$B$10="Аннуитетный",IF('Расчёт'!$B$18="Сократить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/('Расчёт'!$B$9*12-A32+1),C32*('Расчёт'!$B$8/1200)*(1+'Расчёт'!$B$8/1200)^('Расчёт'!$B$9*12-A32+1)/((1+'Расчёт'!$B$8/1200)^('Расчёт'!$B$9*12-A32+1)-1))),IF('Расчёт'!$B$18="Сократить срок",'Расчёт'!$I$5/('Расчёт'!$B$9*12)+E32,C32/('Расчёт'!$B$9*12-A32+1)+E32))))</x:f>
        <x:v>126551.72637412467</x:v>
      </x:c>
      <x:c r="E32" s="96" t="n">
        <x:f>IF(C32&gt;0,C32*'Расчёт'!$B$8/1200,0)</x:f>
        <x:v>106875.97653135905</x:v>
      </x:c>
      <x:c r="F32" s="96" t="n">
        <x:f>MAX(MIN(D32-E32,C32),0)</x:f>
        <x:v>19675.749842765625</x:v>
      </x:c>
      <x:c r="G32" s="96" t="n">
        <x:f>MIN(MAX('Расчёт'!$B$14+IF(AND('Расчёт'!$B$16&gt;0,'Расчёт'!$B$17&lt;&gt;"",B32&gt;='Расчёт'!$B$17,B31&lt;'Расчёт'!$B$17),'Расчёт'!$B$16,0),0),MAX(C32-F32,0))</x:f>
        <x:v>10000</x:v>
      </x:c>
      <x:c r="H32" s="96" t="n">
        <x:f>IF(C32&gt;0,D32+G32+'Расчёт'!$B$22,0)</x:f>
        <x:v>138051.72637412467</x:v>
      </x:c>
      <x:c r="I32" s="96" t="n">
        <x:f>MAX(C32-F32-G32,0)</x:f>
        <x:v>6902820.025164307</x:v>
      </x:c>
      <x:c r="J32" s="92"/>
      <x:c r="K32" s="96" t="n">
        <x:f>O31</x:f>
        <x:v>7893227.939702887</x:v>
      </x:c>
      <x:c r="L32" s="96" t="n">
        <x:f>IF(K32&lt;=0,0,MIN(K32+M32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32)))</x:f>
        <x:v>126551.72637412467</x:v>
      </x:c>
      <x:c r="M32" s="96" t="n">
        <x:f>IF(K32&gt;0,K32*'Расчёт'!$B$8/1200,0)</x:f>
        <x:v>121687.26407041952</x:v>
      </x:c>
      <x:c r="N32" s="96" t="n">
        <x:f>MAX(MIN(L32-M32,K32),0)</x:f>
        <x:v>4864.46230370515</x:v>
      </x:c>
      <x:c r="O32" s="96" t="n">
        <x:f>MAX(K32-N32,0)</x:f>
        <x:v>7888363.477399182</x:v>
      </x:c>
    </x:row>
    <x:row r="33" ht="18" customHeight="1">
      <x:c r="A33" s="98" t="n">
        <x:f>A32+1</x:f>
        <x:v>29</x:v>
      </x:c>
      <x:c r="B33" s="100" t="n">
        <x:f>DATE(YEAR(B32),MONTH(B32)+1,DAY(B32))</x:f>
        <x:v>47168</x:v>
      </x:c>
      <x:c r="C33" s="96" t="n">
        <x:f>I32</x:f>
        <x:v>6902820.025164307</x:v>
      </x:c>
      <x:c r="D33" s="96" t="n">
        <x:f>IF(C33&lt;=0,0,MIN(C33+E33,IF('Расчёт'!$B$10="Аннуитетный",IF('Расчёт'!$B$18="Сократить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/('Расчёт'!$B$9*12-A33+1),C33*('Расчёт'!$B$8/1200)*(1+'Расчёт'!$B$8/1200)^('Расчёт'!$B$9*12-A33+1)/((1+'Расчёт'!$B$8/1200)^('Расчёт'!$B$9*12-A33+1)-1))),IF('Расчёт'!$B$18="Сократить срок",'Расчёт'!$I$5/('Расчёт'!$B$9*12)+E33,C33/('Расчёт'!$B$9*12-A33+1)+E33))))</x:f>
        <x:v>126551.72637412467</x:v>
      </x:c>
      <x:c r="E33" s="96" t="n">
        <x:f>IF(C33&gt;0,C33*'Расчёт'!$B$8/1200,0)</x:f>
        <x:v>106418.47538794973</x:v>
      </x:c>
      <x:c r="F33" s="96" t="n">
        <x:f>MAX(MIN(D33-E33,C33),0)</x:f>
        <x:v>20133.250986174942</x:v>
      </x:c>
      <x:c r="G33" s="96" t="n">
        <x:f>MIN(MAX('Расчёт'!$B$14+IF(AND('Расчёт'!$B$16&gt;0,'Расчёт'!$B$17&lt;&gt;"",B33&gt;='Расчёт'!$B$17,B32&lt;'Расчёт'!$B$17),'Расчёт'!$B$16,0),0),MAX(C33-F33,0))</x:f>
        <x:v>10000</x:v>
      </x:c>
      <x:c r="H33" s="96" t="n">
        <x:f>IF(C33&gt;0,D33+G33+'Расчёт'!$B$22,0)</x:f>
        <x:v>138051.72637412467</x:v>
      </x:c>
      <x:c r="I33" s="96" t="n">
        <x:f>MAX(C33-F33-G33,0)</x:f>
        <x:v>6872686.774178132</x:v>
      </x:c>
      <x:c r="J33" s="92"/>
      <x:c r="K33" s="96" t="n">
        <x:f>O32</x:f>
        <x:v>7888363.477399182</x:v>
      </x:c>
      <x:c r="L33" s="96" t="n">
        <x:f>IF(K33&lt;=0,0,MIN(K33+M33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33)))</x:f>
        <x:v>126551.72637412467</x:v>
      </x:c>
      <x:c r="M33" s="96" t="n">
        <x:f>IF(K33&gt;0,K33*'Расчёт'!$B$8/1200,0)</x:f>
        <x:v>121612.27027657072</x:v>
      </x:c>
      <x:c r="N33" s="96" t="n">
        <x:f>MAX(MIN(L33-M33,K33),0)</x:f>
        <x:v>4939.45609755395</x:v>
      </x:c>
      <x:c r="O33" s="96" t="n">
        <x:f>MAX(K33-N33,0)</x:f>
        <x:v>7883424.021301627</x:v>
      </x:c>
    </x:row>
    <x:row r="34" ht="18" customHeight="1">
      <x:c r="A34" s="98" t="n">
        <x:f>A33+1</x:f>
        <x:v>30</x:v>
      </x:c>
      <x:c r="B34" s="100" t="n">
        <x:f>DATE(YEAR(B33),MONTH(B33)+1,DAY(B33))</x:f>
        <x:v>47196</x:v>
      </x:c>
      <x:c r="C34" s="96" t="n">
        <x:f>I33</x:f>
        <x:v>6872686.774178132</x:v>
      </x:c>
      <x:c r="D34" s="96" t="n">
        <x:f>IF(C34&lt;=0,0,MIN(C34+E34,IF('Расчёт'!$B$10="Аннуитетный",IF('Расчёт'!$B$18="Сократить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/('Расчёт'!$B$9*12-A34+1),C34*('Расчёт'!$B$8/1200)*(1+'Расчёт'!$B$8/1200)^('Расчёт'!$B$9*12-A34+1)/((1+'Расчёт'!$B$8/1200)^('Расчёт'!$B$9*12-A34+1)-1))),IF('Расчёт'!$B$18="Сократить срок",'Расчёт'!$I$5/('Расчёт'!$B$9*12)+E34,C34/('Расчёт'!$B$9*12-A34+1)+E34))))</x:f>
        <x:v>126551.72637412467</x:v>
      </x:c>
      <x:c r="E34" s="96" t="n">
        <x:f>IF(C34&gt;0,C34*'Расчёт'!$B$8/1200,0)</x:f>
        <x:v>105953.92110191289</x:v>
      </x:c>
      <x:c r="F34" s="96" t="n">
        <x:f>MAX(MIN(D34-E34,C34),0)</x:f>
        <x:v>20597.805272211786</x:v>
      </x:c>
      <x:c r="G34" s="96" t="n">
        <x:f>MIN(MAX('Расчёт'!$B$14+IF(AND('Расчёт'!$B$16&gt;0,'Расчёт'!$B$17&lt;&gt;"",B34&gt;='Расчёт'!$B$17,B33&lt;'Расчёт'!$B$17),'Расчёт'!$B$16,0),0),MAX(C34-F34,0))</x:f>
        <x:v>10000</x:v>
      </x:c>
      <x:c r="H34" s="96" t="n">
        <x:f>IF(C34&gt;0,D34+G34+'Расчёт'!$B$22,0)</x:f>
        <x:v>138051.72637412467</x:v>
      </x:c>
      <x:c r="I34" s="96" t="n">
        <x:f>MAX(C34-F34-G34,0)</x:f>
        <x:v>6842088.96890592</x:v>
      </x:c>
      <x:c r="J34" s="92"/>
      <x:c r="K34" s="96" t="n">
        <x:f>O33</x:f>
        <x:v>7883424.021301627</x:v>
      </x:c>
      <x:c r="L34" s="96" t="n">
        <x:f>IF(K34&lt;=0,0,MIN(K34+M34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34)))</x:f>
        <x:v>126551.72637412467</x:v>
      </x:c>
      <x:c r="M34" s="96" t="n">
        <x:f>IF(K34&gt;0,K34*'Расчёт'!$B$8/1200,0)</x:f>
        <x:v>121536.12032840008</x:v>
      </x:c>
      <x:c r="N34" s="96" t="n">
        <x:f>MAX(MIN(L34-M34,K34),0)</x:f>
        <x:v>5015.606045724591</x:v>
      </x:c>
      <x:c r="O34" s="96" t="n">
        <x:f>MAX(K34-N34,0)</x:f>
        <x:v>7878408.415255902</x:v>
      </x:c>
    </x:row>
    <x:row r="35" ht="18" customHeight="1">
      <x:c r="A35" s="98" t="n">
        <x:f>A34+1</x:f>
        <x:v>31</x:v>
      </x:c>
      <x:c r="B35" s="100" t="n">
        <x:f>DATE(YEAR(B34),MONTH(B34)+1,DAY(B34))</x:f>
        <x:v>47227</x:v>
      </x:c>
      <x:c r="C35" s="96" t="n">
        <x:f>I34</x:f>
        <x:v>6842088.96890592</x:v>
      </x:c>
      <x:c r="D35" s="96" t="n">
        <x:f>IF(C35&lt;=0,0,MIN(C35+E35,IF('Расчёт'!$B$10="Аннуитетный",IF('Расчёт'!$B$18="Сократить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/('Расчёт'!$B$9*12-A35+1),C35*('Расчёт'!$B$8/1200)*(1+'Расчёт'!$B$8/1200)^('Расчёт'!$B$9*12-A35+1)/((1+'Расчёт'!$B$8/1200)^('Расчёт'!$B$9*12-A35+1)-1))),IF('Расчёт'!$B$18="Сократить срок",'Расчёт'!$I$5/('Расчёт'!$B$9*12)+E35,C35/('Расчёт'!$B$9*12-A35+1)+E35))))</x:f>
        <x:v>126551.72637412467</x:v>
      </x:c>
      <x:c r="E35" s="96" t="n">
        <x:f>IF(C35&gt;0,C35*'Расчёт'!$B$8/1200,0)</x:f>
        <x:v>105482.2049372996</x:v>
      </x:c>
      <x:c r="F35" s="96" t="n">
        <x:f>MAX(MIN(D35-E35,C35),0)</x:f>
        <x:v>21069.521436825074</x:v>
      </x:c>
      <x:c r="G35" s="96" t="n">
        <x:f>MIN(MAX('Расчёт'!$B$14+IF(AND('Расчёт'!$B$16&gt;0,'Расчёт'!$B$17&lt;&gt;"",B35&gt;='Расчёт'!$B$17,B34&lt;'Расчёт'!$B$17),'Расчёт'!$B$16,0),0),MAX(C35-F35,0))</x:f>
        <x:v>10000</x:v>
      </x:c>
      <x:c r="H35" s="96" t="n">
        <x:f>IF(C35&gt;0,D35+G35+'Расчёт'!$B$22,0)</x:f>
        <x:v>138051.72637412467</x:v>
      </x:c>
      <x:c r="I35" s="96" t="n">
        <x:f>MAX(C35-F35-G35,0)</x:f>
        <x:v>6811019.447469095</x:v>
      </x:c>
      <x:c r="J35" s="92"/>
      <x:c r="K35" s="96" t="n">
        <x:f>O34</x:f>
        <x:v>7878408.415255902</x:v>
      </x:c>
      <x:c r="L35" s="96" t="n">
        <x:f>IF(K35&lt;=0,0,MIN(K35+M35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35)))</x:f>
        <x:v>126551.72637412467</x:v>
      </x:c>
      <x:c r="M35" s="96" t="n">
        <x:f>IF(K35&gt;0,K35*'Расчёт'!$B$8/1200,0)</x:f>
        <x:v>121458.79640186184</x:v>
      </x:c>
      <x:c r="N35" s="96" t="n">
        <x:f>MAX(MIN(L35-M35,K35),0)</x:f>
        <x:v>5092.929972262835</x:v>
      </x:c>
      <x:c r="O35" s="96" t="n">
        <x:f>MAX(K35-N35,0)</x:f>
        <x:v>7873315.485283639</x:v>
      </x:c>
    </x:row>
    <x:row r="36" ht="18" customHeight="1">
      <x:c r="A36" s="98" t="n">
        <x:f>A35+1</x:f>
        <x:v>32</x:v>
      </x:c>
      <x:c r="B36" s="100" t="n">
        <x:f>DATE(YEAR(B35),MONTH(B35)+1,DAY(B35))</x:f>
        <x:v>47257</x:v>
      </x:c>
      <x:c r="C36" s="96" t="n">
        <x:f>I35</x:f>
        <x:v>6811019.447469095</x:v>
      </x:c>
      <x:c r="D36" s="96" t="n">
        <x:f>IF(C36&lt;=0,0,MIN(C36+E36,IF('Расчёт'!$B$10="Аннуитетный",IF('Расчёт'!$B$18="Сократить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/('Расчёт'!$B$9*12-A36+1),C36*('Расчёт'!$B$8/1200)*(1+'Расчёт'!$B$8/1200)^('Расчёт'!$B$9*12-A36+1)/((1+'Расчёт'!$B$8/1200)^('Расчёт'!$B$9*12-A36+1)-1))),IF('Расчёт'!$B$18="Сократить срок",'Расчёт'!$I$5/('Расчёт'!$B$9*12)+E36,C36/('Расчёт'!$B$9*12-A36+1)+E36))))</x:f>
        <x:v>126551.72637412467</x:v>
      </x:c>
      <x:c r="E36" s="96" t="n">
        <x:f>IF(C36&gt;0,C36*'Расчёт'!$B$8/1200,0)</x:f>
        <x:v>105003.21648181522</x:v>
      </x:c>
      <x:c r="F36" s="96" t="n">
        <x:f>MAX(MIN(D36-E36,C36),0)</x:f>
        <x:v>21548.50989230945</x:v>
      </x:c>
      <x:c r="G36" s="96" t="n">
        <x:f>MIN(MAX('Расчёт'!$B$14+IF(AND('Расчёт'!$B$16&gt;0,'Расчёт'!$B$17&lt;&gt;"",B36&gt;='Расчёт'!$B$17,B35&lt;'Расчёт'!$B$17),'Расчёт'!$B$16,0),0),MAX(C36-F36,0))</x:f>
        <x:v>10000</x:v>
      </x:c>
      <x:c r="H36" s="96" t="n">
        <x:f>IF(C36&gt;0,D36+G36+'Расчёт'!$B$22,0)</x:f>
        <x:v>138051.72637412467</x:v>
      </x:c>
      <x:c r="I36" s="96" t="n">
        <x:f>MAX(C36-F36-G36,0)</x:f>
        <x:v>6779470.937576786</x:v>
      </x:c>
      <x:c r="J36" s="92"/>
      <x:c r="K36" s="96" t="n">
        <x:f>O35</x:f>
        <x:v>7873315.485283639</x:v>
      </x:c>
      <x:c r="L36" s="96" t="n">
        <x:f>IF(K36&lt;=0,0,MIN(K36+M36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36)))</x:f>
        <x:v>126551.72637412467</x:v>
      </x:c>
      <x:c r="M36" s="96" t="n">
        <x:f>IF(K36&gt;0,K36*'Расчёт'!$B$8/1200,0)</x:f>
        <x:v>121380.28039812276</x:v>
      </x:c>
      <x:c r="N36" s="96" t="n">
        <x:f>MAX(MIN(L36-M36,K36),0)</x:f>
        <x:v>5171.445976001909</x:v>
      </x:c>
      <x:c r="O36" s="96" t="n">
        <x:f>MAX(K36-N36,0)</x:f>
        <x:v>7868144.039307637</x:v>
      </x:c>
    </x:row>
    <x:row r="37" ht="18" customHeight="1">
      <x:c r="A37" s="98" t="n">
        <x:f>A36+1</x:f>
        <x:v>33</x:v>
      </x:c>
      <x:c r="B37" s="100" t="n">
        <x:f>DATE(YEAR(B36),MONTH(B36)+1,DAY(B36))</x:f>
        <x:v>47288</x:v>
      </x:c>
      <x:c r="C37" s="96" t="n">
        <x:f>I36</x:f>
        <x:v>6779470.937576786</x:v>
      </x:c>
      <x:c r="D37" s="96" t="n">
        <x:f>IF(C37&lt;=0,0,MIN(C37+E37,IF('Расчёт'!$B$10="Аннуитетный",IF('Расчёт'!$B$18="Сократить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37/('Расчёт'!$B$9*12-A37+1),C37*('Расчёт'!$B$8/1200)*(1+'Расчёт'!$B$8/1200)^('Расчёт'!$B$9*12-A37+1)/((1+'Расчёт'!$B$8/1200)^('Расчёт'!$B$9*12-A37+1)-1))),IF('Расчёт'!$B$18="Сократить срок",'Расчёт'!$I$5/('Расчёт'!$B$9*12)+E37,C37/('Расчёт'!$B$9*12-A37+1)+E37))))</x:f>
        <x:v>126551.72637412467</x:v>
      </x:c>
      <x:c r="E37" s="96" t="n">
        <x:f>IF(C37&gt;0,C37*'Расчёт'!$B$8/1200,0)</x:f>
        <x:v>104516.84362097544</x:v>
      </x:c>
      <x:c r="F37" s="96" t="n">
        <x:f>MAX(MIN(D37-E37,C37),0)</x:f>
        <x:v>22034.882753149228</x:v>
      </x:c>
      <x:c r="G37" s="96" t="n">
        <x:f>MIN(MAX('Расчёт'!$B$14+IF(AND('Расчёт'!$B$16&gt;0,'Расчёт'!$B$17&lt;&gt;"",B37&gt;='Расчёт'!$B$17,B36&lt;'Расчёт'!$B$17),'Расчёт'!$B$16,0),0),MAX(C37-F37,0))</x:f>
        <x:v>10000</x:v>
      </x:c>
      <x:c r="H37" s="96" t="n">
        <x:f>IF(C37&gt;0,D37+G37+'Расчёт'!$B$22,0)</x:f>
        <x:v>138051.72637412467</x:v>
      </x:c>
      <x:c r="I37" s="96" t="n">
        <x:f>MAX(C37-F37-G37,0)</x:f>
        <x:v>6747436.054823636</x:v>
      </x:c>
      <x:c r="J37" s="92"/>
      <x:c r="K37" s="96" t="n">
        <x:f>O36</x:f>
        <x:v>7868144.039307637</x:v>
      </x:c>
      <x:c r="L37" s="96" t="n">
        <x:f>IF(K37&lt;=0,0,MIN(K37+M37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37)))</x:f>
        <x:v>126551.72637412467</x:v>
      </x:c>
      <x:c r="M37" s="96" t="n">
        <x:f>IF(K37&gt;0,K37*'Расчёт'!$B$8/1200,0)</x:f>
        <x:v>121300.55393932608</x:v>
      </x:c>
      <x:c r="N37" s="96" t="n">
        <x:f>MAX(MIN(L37-M37,K37),0)</x:f>
        <x:v>5251.172434798587</x:v>
      </x:c>
      <x:c r="O37" s="96" t="n">
        <x:f>MAX(K37-N37,0)</x:f>
        <x:v>7862892.866872839</x:v>
      </x:c>
    </x:row>
    <x:row r="38" ht="18" customHeight="1">
      <x:c r="A38" s="98" t="n">
        <x:f>A37+1</x:f>
        <x:v>34</x:v>
      </x:c>
      <x:c r="B38" s="100" t="n">
        <x:f>DATE(YEAR(B37),MONTH(B37)+1,DAY(B37))</x:f>
        <x:v>47318</x:v>
      </x:c>
      <x:c r="C38" s="96" t="n">
        <x:f>I37</x:f>
        <x:v>6747436.054823636</x:v>
      </x:c>
      <x:c r="D38" s="96" t="n">
        <x:f>IF(C38&lt;=0,0,MIN(C38+E38,IF('Расчёт'!$B$10="Аннуитетный",IF('Расчёт'!$B$18="Сократить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38/('Расчёт'!$B$9*12-A38+1),C38*('Расчёт'!$B$8/1200)*(1+'Расчёт'!$B$8/1200)^('Расчёт'!$B$9*12-A38+1)/((1+'Расчёт'!$B$8/1200)^('Расчёт'!$B$9*12-A38+1)-1))),IF('Расчёт'!$B$18="Сократить срок",'Расчёт'!$I$5/('Расчёт'!$B$9*12)+E38,C38/('Расчёт'!$B$9*12-A38+1)+E38))))</x:f>
        <x:v>126551.72637412467</x:v>
      </x:c>
      <x:c r="E38" s="96" t="n">
        <x:f>IF(C38&gt;0,C38*'Расчёт'!$B$8/1200,0)</x:f>
        <x:v>104022.9725118644</x:v>
      </x:c>
      <x:c r="F38" s="96" t="n">
        <x:f>MAX(MIN(D38-E38,C38),0)</x:f>
        <x:v>22528.753862260273</x:v>
      </x:c>
      <x:c r="G38" s="96" t="n">
        <x:f>MIN(MAX('Расчёт'!$B$14+IF(AND('Расчёт'!$B$16&gt;0,'Расчёт'!$B$17&lt;&gt;"",B38&gt;='Расчёт'!$B$17,B37&lt;'Расчёт'!$B$17),'Расчёт'!$B$16,0),0),MAX(C38-F38,0))</x:f>
        <x:v>10000</x:v>
      </x:c>
      <x:c r="H38" s="96" t="n">
        <x:f>IF(C38&gt;0,D38+G38+'Расчёт'!$B$22,0)</x:f>
        <x:v>138051.72637412467</x:v>
      </x:c>
      <x:c r="I38" s="96" t="n">
        <x:f>MAX(C38-F38-G38,0)</x:f>
        <x:v>6714907.300961376</x:v>
      </x:c>
      <x:c r="J38" s="92"/>
      <x:c r="K38" s="96" t="n">
        <x:f>O37</x:f>
        <x:v>7862892.866872839</x:v>
      </x:c>
      <x:c r="L38" s="96" t="n">
        <x:f>IF(K38&lt;=0,0,MIN(K38+M38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38)))</x:f>
        <x:v>126551.72637412467</x:v>
      </x:c>
      <x:c r="M38" s="96" t="n">
        <x:f>IF(K38&gt;0,K38*'Расчёт'!$B$8/1200,0)</x:f>
        <x:v>121219.5983642896</x:v>
      </x:c>
      <x:c r="N38" s="96" t="n">
        <x:f>MAX(MIN(L38-M38,K38),0)</x:f>
        <x:v>5332.128009835069</x:v>
      </x:c>
      <x:c r="O38" s="96" t="n">
        <x:f>MAX(K38-N38,0)</x:f>
        <x:v>7857560.738863003</x:v>
      </x:c>
    </x:row>
    <x:row r="39" ht="18" customHeight="1">
      <x:c r="A39" s="98" t="n">
        <x:f>A38+1</x:f>
        <x:v>35</x:v>
      </x:c>
      <x:c r="B39" s="100" t="n">
        <x:f>DATE(YEAR(B38),MONTH(B38)+1,DAY(B38))</x:f>
        <x:v>47349</x:v>
      </x:c>
      <x:c r="C39" s="96" t="n">
        <x:f>I38</x:f>
        <x:v>6714907.300961376</x:v>
      </x:c>
      <x:c r="D39" s="96" t="n">
        <x:f>IF(C39&lt;=0,0,MIN(C39+E39,IF('Расчёт'!$B$10="Аннуитетный",IF('Расчёт'!$B$18="Сократить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39/('Расчёт'!$B$9*12-A39+1),C39*('Расчёт'!$B$8/1200)*(1+'Расчёт'!$B$8/1200)^('Расчёт'!$B$9*12-A39+1)/((1+'Расчёт'!$B$8/1200)^('Расчёт'!$B$9*12-A39+1)-1))),IF('Расчёт'!$B$18="Сократить срок",'Расчёт'!$I$5/('Расчёт'!$B$9*12)+E39,C39/('Расчёт'!$B$9*12-A39+1)+E39))))</x:f>
        <x:v>126551.72637412467</x:v>
      </x:c>
      <x:c r="E39" s="96" t="n">
        <x:f>IF(C39&gt;0,C39*'Расчёт'!$B$8/1200,0)</x:f>
        <x:v>103521.48755648787</x:v>
      </x:c>
      <x:c r="F39" s="96" t="n">
        <x:f>MAX(MIN(D39-E39,C39),0)</x:f>
        <x:v>23030.238817636797</x:v>
      </x:c>
      <x:c r="G39" s="96" t="n">
        <x:f>MIN(MAX('Расчёт'!$B$14+IF(AND('Расчёт'!$B$16&gt;0,'Расчёт'!$B$17&lt;&gt;"",B39&gt;='Расчёт'!$B$17,B38&lt;'Расчёт'!$B$17),'Расчёт'!$B$16,0),0),MAX(C39-F39,0))</x:f>
        <x:v>10000</x:v>
      </x:c>
      <x:c r="H39" s="96" t="n">
        <x:f>IF(C39&gt;0,D39+G39+'Расчёт'!$B$22,0)</x:f>
        <x:v>138051.72637412467</x:v>
      </x:c>
      <x:c r="I39" s="96" t="n">
        <x:f>MAX(C39-F39-G39,0)</x:f>
        <x:v>6681877.062143739</x:v>
      </x:c>
      <x:c r="J39" s="92"/>
      <x:c r="K39" s="96" t="n">
        <x:f>O38</x:f>
        <x:v>7857560.738863003</x:v>
      </x:c>
      <x:c r="L39" s="96" t="n">
        <x:f>IF(K39&lt;=0,0,MIN(K39+M39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39)))</x:f>
        <x:v>126551.72637412467</x:v>
      </x:c>
      <x:c r="M39" s="96" t="n">
        <x:f>IF(K39&gt;0,K39*'Расчёт'!$B$8/1200,0)</x:f>
        <x:v>121137.39472413798</x:v>
      </x:c>
      <x:c r="N39" s="96" t="n">
        <x:f>MAX(MIN(L39-M39,K39),0)</x:f>
        <x:v>5414.331649986692</x:v>
      </x:c>
      <x:c r="O39" s="96" t="n">
        <x:f>MAX(K39-N39,0)</x:f>
        <x:v>7852146.407213016</x:v>
      </x:c>
    </x:row>
    <x:row r="40" ht="18" customHeight="1">
      <x:c r="A40" s="98" t="n">
        <x:f>A39+1</x:f>
        <x:v>36</x:v>
      </x:c>
      <x:c r="B40" s="100" t="n">
        <x:f>DATE(YEAR(B39),MONTH(B39)+1,DAY(B39))</x:f>
        <x:v>47380</x:v>
      </x:c>
      <x:c r="C40" s="96" t="n">
        <x:f>I39</x:f>
        <x:v>6681877.062143739</x:v>
      </x:c>
      <x:c r="D40" s="96" t="n">
        <x:f>IF(C40&lt;=0,0,MIN(C40+E40,IF('Расчёт'!$B$10="Аннуитетный",IF('Расчёт'!$B$18="Сократить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40/('Расчёт'!$B$9*12-A40+1),C40*('Расчёт'!$B$8/1200)*(1+'Расчёт'!$B$8/1200)^('Расчёт'!$B$9*12-A40+1)/((1+'Расчёт'!$B$8/1200)^('Расчёт'!$B$9*12-A40+1)-1))),IF('Расчёт'!$B$18="Сократить срок",'Расчёт'!$I$5/('Расчёт'!$B$9*12)+E40,C40/('Расчёт'!$B$9*12-A40+1)+E40))))</x:f>
        <x:v>126551.72637412467</x:v>
      </x:c>
      <x:c r="E40" s="96" t="n">
        <x:f>IF(C40&gt;0,C40*'Расчёт'!$B$8/1200,0)</x:f>
        <x:v>103012.27137471597</x:v>
      </x:c>
      <x:c r="F40" s="96" t="n">
        <x:f>MAX(MIN(D40-E40,C40),0)</x:f>
        <x:v>23539.4549994087</x:v>
      </x:c>
      <x:c r="G40" s="96" t="n">
        <x:f>MIN(MAX('Расчёт'!$B$14+IF(AND('Расчёт'!$B$16&gt;0,'Расчёт'!$B$17&lt;&gt;"",B40&gt;='Расчёт'!$B$17,B39&lt;'Расчёт'!$B$17),'Расчёт'!$B$16,0),0),MAX(C40-F40,0))</x:f>
        <x:v>10000</x:v>
      </x:c>
      <x:c r="H40" s="96" t="n">
        <x:f>IF(C40&gt;0,D40+G40+'Расчёт'!$B$22,0)</x:f>
        <x:v>138051.72637412467</x:v>
      </x:c>
      <x:c r="I40" s="96" t="n">
        <x:f>MAX(C40-F40-G40,0)</x:f>
        <x:v>6648337.607144331</x:v>
      </x:c>
      <x:c r="J40" s="92"/>
      <x:c r="K40" s="96" t="n">
        <x:f>O39</x:f>
        <x:v>7852146.407213016</x:v>
      </x:c>
      <x:c r="L40" s="96" t="n">
        <x:f>IF(K40&lt;=0,0,MIN(K40+M40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40)))</x:f>
        <x:v>126551.72637412467</x:v>
      </x:c>
      <x:c r="M40" s="96" t="n">
        <x:f>IF(K40&gt;0,K40*'Расчёт'!$B$8/1200,0)</x:f>
        <x:v>121053.92377786733</x:v>
      </x:c>
      <x:c r="N40" s="96" t="n">
        <x:f>MAX(MIN(L40-M40,K40),0)</x:f>
        <x:v>5497.802596257345</x:v>
      </x:c>
      <x:c r="O40" s="96" t="n">
        <x:f>MAX(K40-N40,0)</x:f>
        <x:v>7846648.604616759</x:v>
      </x:c>
    </x:row>
    <x:row r="41" ht="18" customHeight="1">
      <x:c r="A41" s="98" t="n">
        <x:f>A40+1</x:f>
        <x:v>37</x:v>
      </x:c>
      <x:c r="B41" s="100" t="n">
        <x:f>DATE(YEAR(B40),MONTH(B40)+1,DAY(B40))</x:f>
        <x:v>47410</x:v>
      </x:c>
      <x:c r="C41" s="96" t="n">
        <x:f>I40</x:f>
        <x:v>6648337.607144331</x:v>
      </x:c>
      <x:c r="D41" s="96" t="n">
        <x:f>IF(C41&lt;=0,0,MIN(C41+E41,IF('Расчёт'!$B$10="Аннуитетный",IF('Расчёт'!$B$18="Сократить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41/('Расчёт'!$B$9*12-A41+1),C41*('Расчёт'!$B$8/1200)*(1+'Расчёт'!$B$8/1200)^('Расчёт'!$B$9*12-A41+1)/((1+'Расчёт'!$B$8/1200)^('Расчёт'!$B$9*12-A41+1)-1))),IF('Расчёт'!$B$18="Сократить срок",'Расчёт'!$I$5/('Расчёт'!$B$9*12)+E41,C41/('Расчёт'!$B$9*12-A41+1)+E41))))</x:f>
        <x:v>126551.72637412467</x:v>
      </x:c>
      <x:c r="E41" s="96" t="n">
        <x:f>IF(C41&gt;0,C41*'Расчёт'!$B$8/1200,0)</x:f>
        <x:v>102495.20477680843</x:v>
      </x:c>
      <x:c r="F41" s="96" t="n">
        <x:f>MAX(MIN(D41-E41,C41),0)</x:f>
        <x:v>24056.52159731624</x:v>
      </x:c>
      <x:c r="G41" s="96" t="n">
        <x:f>MIN(MAX('Расчёт'!$B$14+IF(AND('Расчёт'!$B$16&gt;0,'Расчёт'!$B$17&lt;&gt;"",B41&gt;='Расчёт'!$B$17,B40&lt;'Расчёт'!$B$17),'Расчёт'!$B$16,0),0),MAX(C41-F41,0))</x:f>
        <x:v>10000</x:v>
      </x:c>
      <x:c r="H41" s="96" t="n">
        <x:f>IF(C41&gt;0,D41+G41+'Расчёт'!$B$22,0)</x:f>
        <x:v>138051.72637412467</x:v>
      </x:c>
      <x:c r="I41" s="96" t="n">
        <x:f>MAX(C41-F41-G41,0)</x:f>
        <x:v>6614281.085547014</x:v>
      </x:c>
      <x:c r="J41" s="92"/>
      <x:c r="K41" s="96" t="n">
        <x:f>O40</x:f>
        <x:v>7846648.604616759</x:v>
      </x:c>
      <x:c r="L41" s="96" t="n">
        <x:f>IF(K41&lt;=0,0,MIN(K41+M41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41)))</x:f>
        <x:v>126551.72637412467</x:v>
      </x:c>
      <x:c r="M41" s="96" t="n">
        <x:f>IF(K41&gt;0,K41*'Расчёт'!$B$8/1200,0)</x:f>
        <x:v>120969.16598784171</x:v>
      </x:c>
      <x:c r="N41" s="96" t="n">
        <x:f>MAX(MIN(L41-M41,K41),0)</x:f>
        <x:v>5582.560386282959</x:v>
      </x:c>
      <x:c r="O41" s="96" t="n">
        <x:f>MAX(K41-N41,0)</x:f>
        <x:v>7841066.044230476</x:v>
      </x:c>
    </x:row>
    <x:row r="42" ht="18" customHeight="1">
      <x:c r="A42" s="98" t="n">
        <x:f>A41+1</x:f>
        <x:v>38</x:v>
      </x:c>
      <x:c r="B42" s="100" t="n">
        <x:f>DATE(YEAR(B41),MONTH(B41)+1,DAY(B41))</x:f>
        <x:v>47441</x:v>
      </x:c>
      <x:c r="C42" s="96" t="n">
        <x:f>I41</x:f>
        <x:v>6614281.085547014</x:v>
      </x:c>
      <x:c r="D42" s="96" t="n">
        <x:f>IF(C42&lt;=0,0,MIN(C42+E42,IF('Расчёт'!$B$10="Аннуитетный",IF('Расчёт'!$B$18="Сократить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42/('Расчёт'!$B$9*12-A42+1),C42*('Расчёт'!$B$8/1200)*(1+'Расчёт'!$B$8/1200)^('Расчёт'!$B$9*12-A42+1)/((1+'Расчёт'!$B$8/1200)^('Расчёт'!$B$9*12-A42+1)-1))),IF('Расчёт'!$B$18="Сократить срок",'Расчёт'!$I$5/('Расчёт'!$B$9*12)+E42,C42/('Расчёт'!$B$9*12-A42+1)+E42))))</x:f>
        <x:v>126551.72637412467</x:v>
      </x:c>
      <x:c r="E42" s="96" t="n">
        <x:f>IF(C42&gt;0,C42*'Расчёт'!$B$8/1200,0)</x:f>
        <x:v>101970.16673551647</x:v>
      </x:c>
      <x:c r="F42" s="96" t="n">
        <x:f>MAX(MIN(D42-E42,C42),0)</x:f>
        <x:v>24581.559638608203</x:v>
      </x:c>
      <x:c r="G42" s="96" t="n">
        <x:f>MIN(MAX('Расчёт'!$B$14+IF(AND('Расчёт'!$B$16&gt;0,'Расчёт'!$B$17&lt;&gt;"",B42&gt;='Расчёт'!$B$17,B41&lt;'Расчёт'!$B$17),'Расчёт'!$B$16,0),0),MAX(C42-F42,0))</x:f>
        <x:v>10000</x:v>
      </x:c>
      <x:c r="H42" s="96" t="n">
        <x:f>IF(C42&gt;0,D42+G42+'Расчёт'!$B$22,0)</x:f>
        <x:v>138051.72637412467</x:v>
      </x:c>
      <x:c r="I42" s="96" t="n">
        <x:f>MAX(C42-F42-G42,0)</x:f>
        <x:v>6579699.525908406</x:v>
      </x:c>
      <x:c r="J42" s="92"/>
      <x:c r="K42" s="96" t="n">
        <x:f>O41</x:f>
        <x:v>7841066.044230476</x:v>
      </x:c>
      <x:c r="L42" s="96" t="n">
        <x:f>IF(K42&lt;=0,0,MIN(K42+M42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42)))</x:f>
        <x:v>126551.72637412467</x:v>
      </x:c>
      <x:c r="M42" s="96" t="n">
        <x:f>IF(K42&gt;0,K42*'Расчёт'!$B$8/1200,0)</x:f>
        <x:v>120883.10151521984</x:v>
      </x:c>
      <x:c r="N42" s="96" t="n">
        <x:f>MAX(MIN(L42-M42,K42),0)</x:f>
        <x:v>5668.624858904834</x:v>
      </x:c>
      <x:c r="O42" s="96" t="n">
        <x:f>MAX(K42-N42,0)</x:f>
        <x:v>7835397.419371571</x:v>
      </x:c>
    </x:row>
    <x:row r="43" ht="18" customHeight="1">
      <x:c r="A43" s="98" t="n">
        <x:f>A42+1</x:f>
        <x:v>39</x:v>
      </x:c>
      <x:c r="B43" s="100" t="n">
        <x:f>DATE(YEAR(B42),MONTH(B42)+1,DAY(B42))</x:f>
        <x:v>47471</x:v>
      </x:c>
      <x:c r="C43" s="96" t="n">
        <x:f>I42</x:f>
        <x:v>6579699.525908406</x:v>
      </x:c>
      <x:c r="D43" s="96" t="n">
        <x:f>IF(C43&lt;=0,0,MIN(C43+E43,IF('Расчёт'!$B$10="Аннуитетный",IF('Расчёт'!$B$18="Сократить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43/('Расчёт'!$B$9*12-A43+1),C43*('Расчёт'!$B$8/1200)*(1+'Расчёт'!$B$8/1200)^('Расчёт'!$B$9*12-A43+1)/((1+'Расчёт'!$B$8/1200)^('Расчёт'!$B$9*12-A43+1)-1))),IF('Расчёт'!$B$18="Сократить срок",'Расчёт'!$I$5/('Расчёт'!$B$9*12)+E43,C43/('Расчёт'!$B$9*12-A43+1)+E43))))</x:f>
        <x:v>126551.72637412467</x:v>
      </x:c>
      <x:c r="E43" s="96" t="n">
        <x:f>IF(C43&gt;0,C43*'Расчёт'!$B$8/1200,0)</x:f>
        <x:v>101437.03435775459</x:v>
      </x:c>
      <x:c r="F43" s="96" t="n">
        <x:f>MAX(MIN(D43-E43,C43),0)</x:f>
        <x:v>25114.692016370085</x:v>
      </x:c>
      <x:c r="G43" s="96" t="n">
        <x:f>MIN(MAX('Расчёт'!$B$14+IF(AND('Расчёт'!$B$16&gt;0,'Расчёт'!$B$17&lt;&gt;"",B43&gt;='Расчёт'!$B$17,B42&lt;'Расчёт'!$B$17),'Расчёт'!$B$16,0),0),MAX(C43-F43,0))</x:f>
        <x:v>10000</x:v>
      </x:c>
      <x:c r="H43" s="96" t="n">
        <x:f>IF(C43&gt;0,D43+G43+'Расчёт'!$B$22,0)</x:f>
        <x:v>138051.72637412467</x:v>
      </x:c>
      <x:c r="I43" s="96" t="n">
        <x:f>MAX(C43-F43-G43,0)</x:f>
        <x:v>6544584.833892036</x:v>
      </x:c>
      <x:c r="J43" s="92"/>
      <x:c r="K43" s="96" t="n">
        <x:f>O42</x:f>
        <x:v>7835397.419371571</x:v>
      </x:c>
      <x:c r="L43" s="96" t="n">
        <x:f>IF(K43&lt;=0,0,MIN(K43+M43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43)))</x:f>
        <x:v>126551.72637412467</x:v>
      </x:c>
      <x:c r="M43" s="96" t="n">
        <x:f>IF(K43&gt;0,K43*'Расчёт'!$B$8/1200,0)</x:f>
        <x:v>120795.71021531172</x:v>
      </x:c>
      <x:c r="N43" s="96" t="n">
        <x:f>MAX(MIN(L43-M43,K43),0)</x:f>
        <x:v>5756.016158812956</x:v>
      </x:c>
      <x:c r="O43" s="96" t="n">
        <x:f>MAX(K43-N43,0)</x:f>
        <x:v>7829641.403212759</x:v>
      </x:c>
    </x:row>
    <x:row r="44" ht="18" customHeight="1">
      <x:c r="A44" s="98" t="n">
        <x:f>A43+1</x:f>
        <x:v>40</x:v>
      </x:c>
      <x:c r="B44" s="100" t="n">
        <x:f>DATE(YEAR(B43),MONTH(B43)+1,DAY(B43))</x:f>
        <x:v>47502</x:v>
      </x:c>
      <x:c r="C44" s="96" t="n">
        <x:f>I43</x:f>
        <x:v>6544584.833892036</x:v>
      </x:c>
      <x:c r="D44" s="96" t="n">
        <x:f>IF(C44&lt;=0,0,MIN(C44+E44,IF('Расчёт'!$B$10="Аннуитетный",IF('Расчёт'!$B$18="Сократить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44/('Расчёт'!$B$9*12-A44+1),C44*('Расчёт'!$B$8/1200)*(1+'Расчёт'!$B$8/1200)^('Расчёт'!$B$9*12-A44+1)/((1+'Расчёт'!$B$8/1200)^('Расчёт'!$B$9*12-A44+1)-1))),IF('Расчёт'!$B$18="Сократить срок",'Расчёт'!$I$5/('Расчёт'!$B$9*12)+E44,C44/('Расчёт'!$B$9*12-A44+1)+E44))))</x:f>
        <x:v>126551.72637412467</x:v>
      </x:c>
      <x:c r="E44" s="96" t="n">
        <x:f>IF(C44&gt;0,C44*'Расчёт'!$B$8/1200,0)</x:f>
        <x:v>100895.68285583556</x:v>
      </x:c>
      <x:c r="F44" s="96" t="n">
        <x:f>MAX(MIN(D44-E44,C44),0)</x:f>
        <x:v>25656.04351828911</x:v>
      </x:c>
      <x:c r="G44" s="96" t="n">
        <x:f>MIN(MAX('Расчёт'!$B$14+IF(AND('Расчёт'!$B$16&gt;0,'Расчёт'!$B$17&lt;&gt;"",B44&gt;='Расчёт'!$B$17,B43&lt;'Расчёт'!$B$17),'Расчёт'!$B$16,0),0),MAX(C44-F44,0))</x:f>
        <x:v>10000</x:v>
      </x:c>
      <x:c r="H44" s="96" t="n">
        <x:f>IF(C44&gt;0,D44+G44+'Расчёт'!$B$22,0)</x:f>
        <x:v>138051.72637412467</x:v>
      </x:c>
      <x:c r="I44" s="96" t="n">
        <x:f>MAX(C44-F44-G44,0)</x:f>
        <x:v>6508928.790373747</x:v>
      </x:c>
      <x:c r="J44" s="92"/>
      <x:c r="K44" s="96" t="n">
        <x:f>O43</x:f>
        <x:v>7829641.403212759</x:v>
      </x:c>
      <x:c r="L44" s="96" t="n">
        <x:f>IF(K44&lt;=0,0,MIN(K44+M44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44)))</x:f>
        <x:v>126551.72637412467</x:v>
      </x:c>
      <x:c r="M44" s="96" t="n">
        <x:f>IF(K44&gt;0,K44*'Расчёт'!$B$8/1200,0)</x:f>
        <x:v>120706.97163286335</x:v>
      </x:c>
      <x:c r="N44" s="96" t="n">
        <x:f>MAX(MIN(L44-M44,K44),0)</x:f>
        <x:v>5844.75474126132</x:v>
      </x:c>
      <x:c r="O44" s="96" t="n">
        <x:f>MAX(K44-N44,0)</x:f>
        <x:v>7823796.648471497</x:v>
      </x:c>
    </x:row>
    <x:row r="45" ht="18" customHeight="1">
      <x:c r="A45" s="98" t="n">
        <x:f>A44+1</x:f>
        <x:v>41</x:v>
      </x:c>
      <x:c r="B45" s="100" t="n">
        <x:f>DATE(YEAR(B44),MONTH(B44)+1,DAY(B44))</x:f>
        <x:v>47533</x:v>
      </x:c>
      <x:c r="C45" s="96" t="n">
        <x:f>I44</x:f>
        <x:v>6508928.790373747</x:v>
      </x:c>
      <x:c r="D45" s="96" t="n">
        <x:f>IF(C45&lt;=0,0,MIN(C45+E45,IF('Расчёт'!$B$10="Аннуитетный",IF('Расчёт'!$B$18="Сократить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45/('Расчёт'!$B$9*12-A45+1),C45*('Расчёт'!$B$8/1200)*(1+'Расчёт'!$B$8/1200)^('Расчёт'!$B$9*12-A45+1)/((1+'Расчёт'!$B$8/1200)^('Расчёт'!$B$9*12-A45+1)-1))),IF('Расчёт'!$B$18="Сократить срок",'Расчёт'!$I$5/('Расчёт'!$B$9*12)+E45,C45/('Расчёт'!$B$9*12-A45+1)+E45))))</x:f>
        <x:v>126551.72637412467</x:v>
      </x:c>
      <x:c r="E45" s="96" t="n">
        <x:f>IF(C45&gt;0,C45*'Расчёт'!$B$8/1200,0)</x:f>
        <x:v>100345.98551826194</x:v>
      </x:c>
      <x:c r="F45" s="96" t="n">
        <x:f>MAX(MIN(D45-E45,C45),0)</x:f>
        <x:v>26205.740855862736</x:v>
      </x:c>
      <x:c r="G45" s="96" t="n">
        <x:f>MIN(MAX('Расчёт'!$B$14+IF(AND('Расчёт'!$B$16&gt;0,'Расчёт'!$B$17&lt;&gt;"",B45&gt;='Расчёт'!$B$17,B44&lt;'Расчёт'!$B$17),'Расчёт'!$B$16,0),0),MAX(C45-F45,0))</x:f>
        <x:v>10000</x:v>
      </x:c>
      <x:c r="H45" s="96" t="n">
        <x:f>IF(C45&gt;0,D45+G45+'Расчёт'!$B$22,0)</x:f>
        <x:v>138051.72637412467</x:v>
      </x:c>
      <x:c r="I45" s="96" t="n">
        <x:f>MAX(C45-F45-G45,0)</x:f>
        <x:v>6472723.049517885</x:v>
      </x:c>
      <x:c r="J45" s="92"/>
      <x:c r="K45" s="96" t="n">
        <x:f>O44</x:f>
        <x:v>7823796.648471497</x:v>
      </x:c>
      <x:c r="L45" s="96" t="n">
        <x:f>IF(K45&lt;=0,0,MIN(K45+M45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45)))</x:f>
        <x:v>126551.72637412467</x:v>
      </x:c>
      <x:c r="M45" s="96" t="n">
        <x:f>IF(K45&gt;0,K45*'Расчёт'!$B$8/1200,0)</x:f>
        <x:v>120616.86499726892</x:v>
      </x:c>
      <x:c r="N45" s="96" t="n">
        <x:f>MAX(MIN(L45-M45,K45),0)</x:f>
        <x:v>5934.861376855755</x:v>
      </x:c>
      <x:c r="O45" s="96" t="n">
        <x:f>MAX(K45-N45,0)</x:f>
        <x:v>7817861.7870946415</x:v>
      </x:c>
    </x:row>
    <x:row r="46" ht="18" customHeight="1">
      <x:c r="A46" s="98" t="n">
        <x:f>A45+1</x:f>
        <x:v>42</x:v>
      </x:c>
      <x:c r="B46" s="100" t="n">
        <x:f>DATE(YEAR(B45),MONTH(B45)+1,DAY(B45))</x:f>
        <x:v>47561</x:v>
      </x:c>
      <x:c r="C46" s="96" t="n">
        <x:f>I45</x:f>
        <x:v>6472723.049517885</x:v>
      </x:c>
      <x:c r="D46" s="96" t="n">
        <x:f>IF(C46&lt;=0,0,MIN(C46+E46,IF('Расчёт'!$B$10="Аннуитетный",IF('Расчёт'!$B$18="Сократить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46/('Расчёт'!$B$9*12-A46+1),C46*('Расчёт'!$B$8/1200)*(1+'Расчёт'!$B$8/1200)^('Расчёт'!$B$9*12-A46+1)/((1+'Расчёт'!$B$8/1200)^('Расчёт'!$B$9*12-A46+1)-1))),IF('Расчёт'!$B$18="Сократить срок",'Расчёт'!$I$5/('Расчёт'!$B$9*12)+E46,C46/('Расчёт'!$B$9*12-A46+1)+E46))))</x:f>
        <x:v>126551.72637412467</x:v>
      </x:c>
      <x:c r="E46" s="96" t="n">
        <x:f>IF(C46&gt;0,C46*'Расчёт'!$B$8/1200,0)</x:f>
        <x:v>99787.81368006738</x:v>
      </x:c>
      <x:c r="F46" s="96" t="n">
        <x:f>MAX(MIN(D46-E46,C46),0)</x:f>
        <x:v>26763.91269405729</x:v>
      </x:c>
      <x:c r="G46" s="96" t="n">
        <x:f>MIN(MAX('Расчёт'!$B$14+IF(AND('Расчёт'!$B$16&gt;0,'Расчёт'!$B$17&lt;&gt;"",B46&gt;='Расчёт'!$B$17,B45&lt;'Расчёт'!$B$17),'Расчёт'!$B$16,0),0),MAX(C46-F46,0))</x:f>
        <x:v>10000</x:v>
      </x:c>
      <x:c r="H46" s="96" t="n">
        <x:f>IF(C46&gt;0,D46+G46+'Расчёт'!$B$22,0)</x:f>
        <x:v>138051.72637412467</x:v>
      </x:c>
      <x:c r="I46" s="96" t="n">
        <x:f>MAX(C46-F46-G46,0)</x:f>
        <x:v>6435959.136823827</x:v>
      </x:c>
      <x:c r="J46" s="92"/>
      <x:c r="K46" s="96" t="n">
        <x:f>O45</x:f>
        <x:v>7817861.7870946415</x:v>
      </x:c>
      <x:c r="L46" s="96" t="n">
        <x:f>IF(K46&lt;=0,0,MIN(K46+M46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46)))</x:f>
        <x:v>126551.72637412467</x:v>
      </x:c>
      <x:c r="M46" s="96" t="n">
        <x:f>IF(K46&gt;0,K46*'Расчёт'!$B$8/1200,0)</x:f>
        <x:v>120525.36921770906</x:v>
      </x:c>
      <x:c r="N46" s="96" t="n">
        <x:f>MAX(MIN(L46-M46,K46),0)</x:f>
        <x:v>6026.3571564156155</x:v>
      </x:c>
      <x:c r="O46" s="96" t="n">
        <x:f>MAX(K46-N46,0)</x:f>
        <x:v>7811835.429938226</x:v>
      </x:c>
    </x:row>
    <x:row r="47" ht="18" customHeight="1">
      <x:c r="A47" s="98" t="n">
        <x:f>A46+1</x:f>
        <x:v>43</x:v>
      </x:c>
      <x:c r="B47" s="100" t="n">
        <x:f>DATE(YEAR(B46),MONTH(B46)+1,DAY(B46))</x:f>
        <x:v>47592</x:v>
      </x:c>
      <x:c r="C47" s="96" t="n">
        <x:f>I46</x:f>
        <x:v>6435959.136823827</x:v>
      </x:c>
      <x:c r="D47" s="96" t="n">
        <x:f>IF(C47&lt;=0,0,MIN(C47+E47,IF('Расчёт'!$B$10="Аннуитетный",IF('Расчёт'!$B$18="Сократить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47/('Расчёт'!$B$9*12-A47+1),C47*('Расчёт'!$B$8/1200)*(1+'Расчёт'!$B$8/1200)^('Расчёт'!$B$9*12-A47+1)/((1+'Расчёт'!$B$8/1200)^('Расчёт'!$B$9*12-A47+1)-1))),IF('Расчёт'!$B$18="Сократить срок",'Расчёт'!$I$5/('Расчёт'!$B$9*12)+E47,C47/('Расчёт'!$B$9*12-A47+1)+E47))))</x:f>
        <x:v>126551.72637412467</x:v>
      </x:c>
      <x:c r="E47" s="96" t="n">
        <x:f>IF(C47&gt;0,C47*'Расчёт'!$B$8/1200,0)</x:f>
        <x:v>99221.03669270067</x:v>
      </x:c>
      <x:c r="F47" s="96" t="n">
        <x:f>MAX(MIN(D47-E47,C47),0)</x:f>
        <x:v>27330.689681424003</x:v>
      </x:c>
      <x:c r="G47" s="96" t="n">
        <x:f>MIN(MAX('Расчёт'!$B$14+IF(AND('Расчёт'!$B$16&gt;0,'Расчёт'!$B$17&lt;&gt;"",B47&gt;='Расчёт'!$B$17,B46&lt;'Расчёт'!$B$17),'Расчёт'!$B$16,0),0),MAX(C47-F47,0))</x:f>
        <x:v>10000</x:v>
      </x:c>
      <x:c r="H47" s="96" t="n">
        <x:f>IF(C47&gt;0,D47+G47+'Расчёт'!$B$22,0)</x:f>
        <x:v>138051.72637412467</x:v>
      </x:c>
      <x:c r="I47" s="96" t="n">
        <x:f>MAX(C47-F47-G47,0)</x:f>
        <x:v>6398628.447142404</x:v>
      </x:c>
      <x:c r="J47" s="92"/>
      <x:c r="K47" s="96" t="n">
        <x:f>O46</x:f>
        <x:v>7811835.429938226</x:v>
      </x:c>
      <x:c r="L47" s="96" t="n">
        <x:f>IF(K47&lt;=0,0,MIN(K47+M47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47)))</x:f>
        <x:v>126551.72637412467</x:v>
      </x:c>
      <x:c r="M47" s="96" t="n">
        <x:f>IF(K47&gt;0,K47*'Расчёт'!$B$8/1200,0)</x:f>
        <x:v>120432.46287821433</x:v>
      </x:c>
      <x:c r="N47" s="96" t="n">
        <x:f>MAX(MIN(L47-M47,K47),0)</x:f>
        <x:v>6119.263495910345</x:v>
      </x:c>
      <x:c r="O47" s="96" t="n">
        <x:f>MAX(K47-N47,0)</x:f>
        <x:v>7805716.166442316</x:v>
      </x:c>
    </x:row>
    <x:row r="48" ht="18" customHeight="1">
      <x:c r="A48" s="98" t="n">
        <x:f>A47+1</x:f>
        <x:v>44</x:v>
      </x:c>
      <x:c r="B48" s="100" t="n">
        <x:f>DATE(YEAR(B47),MONTH(B47)+1,DAY(B47))</x:f>
        <x:v>47622</x:v>
      </x:c>
      <x:c r="C48" s="96" t="n">
        <x:f>I47</x:f>
        <x:v>6398628.447142404</x:v>
      </x:c>
      <x:c r="D48" s="96" t="n">
        <x:f>IF(C48&lt;=0,0,MIN(C48+E48,IF('Расчёт'!$B$10="Аннуитетный",IF('Расчёт'!$B$18="Сократить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48/('Расчёт'!$B$9*12-A48+1),C48*('Расчёт'!$B$8/1200)*(1+'Расчёт'!$B$8/1200)^('Расчёт'!$B$9*12-A48+1)/((1+'Расчёт'!$B$8/1200)^('Расчёт'!$B$9*12-A48+1)-1))),IF('Расчёт'!$B$18="Сократить срок",'Расчёт'!$I$5/('Расчёт'!$B$9*12)+E48,C48/('Расчёт'!$B$9*12-A48+1)+E48))))</x:f>
        <x:v>126551.72637412467</x:v>
      </x:c>
      <x:c r="E48" s="96" t="n">
        <x:f>IF(C48&gt;0,C48*'Расчёт'!$B$8/1200,0)</x:f>
        <x:v>98645.52189344539</x:v>
      </x:c>
      <x:c r="F48" s="96" t="n">
        <x:f>MAX(MIN(D48-E48,C48),0)</x:f>
        <x:v>27906.204480679284</x:v>
      </x:c>
      <x:c r="G48" s="96" t="n">
        <x:f>MIN(MAX('Расчёт'!$B$14+IF(AND('Расчёт'!$B$16&gt;0,'Расчёт'!$B$17&lt;&gt;"",B48&gt;='Расчёт'!$B$17,B47&lt;'Расчёт'!$B$17),'Расчёт'!$B$16,0),0),MAX(C48-F48,0))</x:f>
        <x:v>10000</x:v>
      </x:c>
      <x:c r="H48" s="96" t="n">
        <x:f>IF(C48&gt;0,D48+G48+'Расчёт'!$B$22,0)</x:f>
        <x:v>138051.72637412467</x:v>
      </x:c>
      <x:c r="I48" s="96" t="n">
        <x:f>MAX(C48-F48-G48,0)</x:f>
        <x:v>6360722.242661724</x:v>
      </x:c>
      <x:c r="J48" s="92"/>
      <x:c r="K48" s="96" t="n">
        <x:f>O47</x:f>
        <x:v>7805716.166442316</x:v>
      </x:c>
      <x:c r="L48" s="96" t="n">
        <x:f>IF(K48&lt;=0,0,MIN(K48+M48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48)))</x:f>
        <x:v>126551.72637412467</x:v>
      </x:c>
      <x:c r="M48" s="96" t="n">
        <x:f>IF(K48&gt;0,K48*'Расчёт'!$B$8/1200,0)</x:f>
        <x:v>120338.12423265236</x:v>
      </x:c>
      <x:c r="N48" s="96" t="n">
        <x:f>MAX(MIN(L48-M48,K48),0)</x:f>
        <x:v>6213.602141472307</x:v>
      </x:c>
      <x:c r="O48" s="96" t="n">
        <x:f>MAX(K48-N48,0)</x:f>
        <x:v>7799502.5643008435</x:v>
      </x:c>
    </x:row>
    <x:row r="49" ht="18" customHeight="1">
      <x:c r="A49" s="98" t="n">
        <x:f>A48+1</x:f>
        <x:v>45</x:v>
      </x:c>
      <x:c r="B49" s="100" t="n">
        <x:f>DATE(YEAR(B48),MONTH(B48)+1,DAY(B48))</x:f>
        <x:v>47653</x:v>
      </x:c>
      <x:c r="C49" s="96" t="n">
        <x:f>I48</x:f>
        <x:v>6360722.242661724</x:v>
      </x:c>
      <x:c r="D49" s="96" t="n">
        <x:f>IF(C49&lt;=0,0,MIN(C49+E49,IF('Расчёт'!$B$10="Аннуитетный",IF('Расчёт'!$B$18="Сократить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49/('Расчёт'!$B$9*12-A49+1),C49*('Расчёт'!$B$8/1200)*(1+'Расчёт'!$B$8/1200)^('Расчёт'!$B$9*12-A49+1)/((1+'Расчёт'!$B$8/1200)^('Расчёт'!$B$9*12-A49+1)-1))),IF('Расчёт'!$B$18="Сократить срок",'Расчёт'!$I$5/('Расчёт'!$B$9*12)+E49,C49/('Расчёт'!$B$9*12-A49+1)+E49))))</x:f>
        <x:v>126551.72637412467</x:v>
      </x:c>
      <x:c r="E49" s="96" t="n">
        <x:f>IF(C49&gt;0,C49*'Расчёт'!$B$8/1200,0)</x:f>
        <x:v>98061.13457436825</x:v>
      </x:c>
      <x:c r="F49" s="96" t="n">
        <x:f>MAX(MIN(D49-E49,C49),0)</x:f>
        <x:v>28490.591799756425</x:v>
      </x:c>
      <x:c r="G49" s="96" t="n">
        <x:f>MIN(MAX('Расчёт'!$B$14+IF(AND('Расчёт'!$B$16&gt;0,'Расчёт'!$B$17&lt;&gt;"",B49&gt;='Расчёт'!$B$17,B48&lt;'Расчёт'!$B$17),'Расчёт'!$B$16,0),0),MAX(C49-F49,0))</x:f>
        <x:v>10000</x:v>
      </x:c>
      <x:c r="H49" s="96" t="n">
        <x:f>IF(C49&gt;0,D49+G49+'Расчёт'!$B$22,0)</x:f>
        <x:v>138051.72637412467</x:v>
      </x:c>
      <x:c r="I49" s="96" t="n">
        <x:f>MAX(C49-F49-G49,0)</x:f>
        <x:v>6322231.650861967</x:v>
      </x:c>
      <x:c r="J49" s="92"/>
      <x:c r="K49" s="96" t="n">
        <x:f>O48</x:f>
        <x:v>7799502.5643008435</x:v>
      </x:c>
      <x:c r="L49" s="96" t="n">
        <x:f>IF(K49&lt;=0,0,MIN(K49+M49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49)))</x:f>
        <x:v>126551.72637412467</x:v>
      </x:c>
      <x:c r="M49" s="96" t="n">
        <x:f>IF(K49&gt;0,K49*'Расчёт'!$B$8/1200,0)</x:f>
        <x:v>120242.33119963799</x:v>
      </x:c>
      <x:c r="N49" s="96" t="n">
        <x:f>MAX(MIN(L49-M49,K49),0)</x:f>
        <x:v>6309.395174486679</x:v>
      </x:c>
      <x:c r="O49" s="96" t="n">
        <x:f>MAX(K49-N49,0)</x:f>
        <x:v>7793193.169126357</x:v>
      </x:c>
    </x:row>
    <x:row r="50" ht="18" customHeight="1">
      <x:c r="A50" s="98" t="n">
        <x:f>A49+1</x:f>
        <x:v>46</x:v>
      </x:c>
      <x:c r="B50" s="100" t="n">
        <x:f>DATE(YEAR(B49),MONTH(B49)+1,DAY(B49))</x:f>
        <x:v>47683</x:v>
      </x:c>
      <x:c r="C50" s="96" t="n">
        <x:f>I49</x:f>
        <x:v>6322231.650861967</x:v>
      </x:c>
      <x:c r="D50" s="96" t="n">
        <x:f>IF(C50&lt;=0,0,MIN(C50+E50,IF('Расчёт'!$B$10="Аннуитетный",IF('Расчёт'!$B$18="Сократить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50/('Расчёт'!$B$9*12-A50+1),C50*('Расчёт'!$B$8/1200)*(1+'Расчёт'!$B$8/1200)^('Расчёт'!$B$9*12-A50+1)/((1+'Расчёт'!$B$8/1200)^('Расчёт'!$B$9*12-A50+1)-1))),IF('Расчёт'!$B$18="Сократить срок",'Расчёт'!$I$5/('Расчёт'!$B$9*12)+E50,C50/('Расчёт'!$B$9*12-A50+1)+E50))))</x:f>
        <x:v>126551.72637412467</x:v>
      </x:c>
      <x:c r="E50" s="96" t="n">
        <x:f>IF(C50&gt;0,C50*'Расчёт'!$B$8/1200,0)</x:f>
        <x:v>97467.73795078867</x:v>
      </x:c>
      <x:c r="F50" s="96" t="n">
        <x:f>MAX(MIN(D50-E50,C50),0)</x:f>
        <x:v>29083.988423336006</x:v>
      </x:c>
      <x:c r="G50" s="96" t="n">
        <x:f>MIN(MAX('Расчёт'!$B$14+IF(AND('Расчёт'!$B$16&gt;0,'Расчёт'!$B$17&lt;&gt;"",B50&gt;='Расчёт'!$B$17,B49&lt;'Расчёт'!$B$17),'Расчёт'!$B$16,0),0),MAX(C50-F50,0))</x:f>
        <x:v>10000</x:v>
      </x:c>
      <x:c r="H50" s="96" t="n">
        <x:f>IF(C50&gt;0,D50+G50+'Расчёт'!$B$22,0)</x:f>
        <x:v>138051.72637412467</x:v>
      </x:c>
      <x:c r="I50" s="96" t="n">
        <x:f>MAX(C50-F50-G50,0)</x:f>
        <x:v>6283147.662438631</x:v>
      </x:c>
      <x:c r="J50" s="92"/>
      <x:c r="K50" s="96" t="n">
        <x:f>O49</x:f>
        <x:v>7793193.169126357</x:v>
      </x:c>
      <x:c r="L50" s="96" t="n">
        <x:f>IF(K50&lt;=0,0,MIN(K50+M50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50)))</x:f>
        <x:v>126551.72637412467</x:v>
      </x:c>
      <x:c r="M50" s="96" t="n">
        <x:f>IF(K50&gt;0,K50*'Расчёт'!$B$8/1200,0)</x:f>
        <x:v>120145.06135736468</x:v>
      </x:c>
      <x:c r="N50" s="96" t="n">
        <x:f>MAX(MIN(L50-M50,K50),0)</x:f>
        <x:v>6406.665016759987</x:v>
      </x:c>
      <x:c r="O50" s="96" t="n">
        <x:f>MAX(K50-N50,0)</x:f>
        <x:v>7786786.504109597</x:v>
      </x:c>
    </x:row>
    <x:row r="51" ht="18" customHeight="1">
      <x:c r="A51" s="98" t="n">
        <x:f>A50+1</x:f>
        <x:v>47</x:v>
      </x:c>
      <x:c r="B51" s="100" t="n">
        <x:f>DATE(YEAR(B50),MONTH(B50)+1,DAY(B50))</x:f>
        <x:v>47714</x:v>
      </x:c>
      <x:c r="C51" s="96" t="n">
        <x:f>I50</x:f>
        <x:v>6283147.662438631</x:v>
      </x:c>
      <x:c r="D51" s="96" t="n">
        <x:f>IF(C51&lt;=0,0,MIN(C51+E51,IF('Расчёт'!$B$10="Аннуитетный",IF('Расчёт'!$B$18="Сократить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51/('Расчёт'!$B$9*12-A51+1),C51*('Расчёт'!$B$8/1200)*(1+'Расчёт'!$B$8/1200)^('Расчёт'!$B$9*12-A51+1)/((1+'Расчёт'!$B$8/1200)^('Расчёт'!$B$9*12-A51+1)-1))),IF('Расчёт'!$B$18="Сократить срок",'Расчёт'!$I$5/('Расчёт'!$B$9*12)+E51,C51/('Расчёт'!$B$9*12-A51+1)+E51))))</x:f>
        <x:v>126551.72637412467</x:v>
      </x:c>
      <x:c r="E51" s="96" t="n">
        <x:f>IF(C51&gt;0,C51*'Расчёт'!$B$8/1200,0)</x:f>
        <x:v>96865.19312926223</x:v>
      </x:c>
      <x:c r="F51" s="96" t="n">
        <x:f>MAX(MIN(D51-E51,C51),0)</x:f>
        <x:v>29686.53324486244</x:v>
      </x:c>
      <x:c r="G51" s="96" t="n">
        <x:f>MIN(MAX('Расчёт'!$B$14+IF(AND('Расчёт'!$B$16&gt;0,'Расчёт'!$B$17&lt;&gt;"",B51&gt;='Расчёт'!$B$17,B50&lt;'Расчёт'!$B$17),'Расчёт'!$B$16,0),0),MAX(C51-F51,0))</x:f>
        <x:v>10000</x:v>
      </x:c>
      <x:c r="H51" s="96" t="n">
        <x:f>IF(C51&gt;0,D51+G51+'Расчёт'!$B$22,0)</x:f>
        <x:v>138051.72637412467</x:v>
      </x:c>
      <x:c r="I51" s="96" t="n">
        <x:f>MAX(C51-F51-G51,0)</x:f>
        <x:v>6243461.129193769</x:v>
      </x:c>
      <x:c r="J51" s="92"/>
      <x:c r="K51" s="96" t="n">
        <x:f>O50</x:f>
        <x:v>7786786.504109597</x:v>
      </x:c>
      <x:c r="L51" s="96" t="n">
        <x:f>IF(K51&lt;=0,0,MIN(K51+M51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51)))</x:f>
        <x:v>126551.72637412467</x:v>
      </x:c>
      <x:c r="M51" s="96" t="n">
        <x:f>IF(K51&gt;0,K51*'Расчёт'!$B$8/1200,0)</x:f>
        <x:v>120046.29193835628</x:v>
      </x:c>
      <x:c r="N51" s="96" t="n">
        <x:f>MAX(MIN(L51-M51,K51),0)</x:f>
        <x:v>6505.434435768388</x:v>
      </x:c>
      <x:c r="O51" s="96" t="n">
        <x:f>MAX(K51-N51,0)</x:f>
        <x:v>7780281.069673829</x:v>
      </x:c>
    </x:row>
    <x:row r="52" ht="18" customHeight="1">
      <x:c r="A52" s="98" t="n">
        <x:f>A51+1</x:f>
        <x:v>48</x:v>
      </x:c>
      <x:c r="B52" s="100" t="n">
        <x:f>DATE(YEAR(B51),MONTH(B51)+1,DAY(B51))</x:f>
        <x:v>47745</x:v>
      </x:c>
      <x:c r="C52" s="96" t="n">
        <x:f>I51</x:f>
        <x:v>6243461.129193769</x:v>
      </x:c>
      <x:c r="D52" s="96" t="n">
        <x:f>IF(C52&lt;=0,0,MIN(C52+E52,IF('Расчёт'!$B$10="Аннуитетный",IF('Расчёт'!$B$18="Сократить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52/('Расчёт'!$B$9*12-A52+1),C52*('Расчёт'!$B$8/1200)*(1+'Расчёт'!$B$8/1200)^('Расчёт'!$B$9*12-A52+1)/((1+'Расчёт'!$B$8/1200)^('Расчёт'!$B$9*12-A52+1)-1))),IF('Расчёт'!$B$18="Сократить срок",'Расчёт'!$I$5/('Расчёт'!$B$9*12)+E52,C52/('Расчёт'!$B$9*12-A52+1)+E52))))</x:f>
        <x:v>126551.72637412467</x:v>
      </x:c>
      <x:c r="E52" s="96" t="n">
        <x:f>IF(C52&gt;0,C52*'Расчёт'!$B$8/1200,0)</x:f>
        <x:v>96253.3590750706</x:v>
      </x:c>
      <x:c r="F52" s="96" t="n">
        <x:f>MAX(MIN(D52-E52,C52),0)</x:f>
        <x:v>30298.367299054065</x:v>
      </x:c>
      <x:c r="G52" s="96" t="n">
        <x:f>MIN(MAX('Расчёт'!$B$14+IF(AND('Расчёт'!$B$16&gt;0,'Расчёт'!$B$17&lt;&gt;"",B52&gt;='Расчёт'!$B$17,B51&lt;'Расчёт'!$B$17),'Расчёт'!$B$16,0),0),MAX(C52-F52,0))</x:f>
        <x:v>10000</x:v>
      </x:c>
      <x:c r="H52" s="96" t="n">
        <x:f>IF(C52&gt;0,D52+G52+'Расчёт'!$B$22,0)</x:f>
        <x:v>138051.72637412467</x:v>
      </x:c>
      <x:c r="I52" s="96" t="n">
        <x:f>MAX(C52-F52-G52,0)</x:f>
        <x:v>6203162.761894715</x:v>
      </x:c>
      <x:c r="J52" s="92"/>
      <x:c r="K52" s="96" t="n">
        <x:f>O51</x:f>
        <x:v>7780281.069673829</x:v>
      </x:c>
      <x:c r="L52" s="96" t="n">
        <x:f>IF(K52&lt;=0,0,MIN(K52+M52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52)))</x:f>
        <x:v>126551.72637412467</x:v>
      </x:c>
      <x:c r="M52" s="96" t="n">
        <x:f>IF(K52&gt;0,K52*'Расчёт'!$B$8/1200,0)</x:f>
        <x:v>119945.99982413818</x:v>
      </x:c>
      <x:c r="N52" s="96" t="n">
        <x:f>MAX(MIN(L52-M52,K52),0)</x:f>
        <x:v>6605.726549986488</x:v>
      </x:c>
      <x:c r="O52" s="96" t="n">
        <x:f>MAX(K52-N52,0)</x:f>
        <x:v>7773675.343123842</x:v>
      </x:c>
    </x:row>
    <x:row r="53" ht="18" customHeight="1">
      <x:c r="A53" s="98" t="n">
        <x:f>A52+1</x:f>
        <x:v>49</x:v>
      </x:c>
      <x:c r="B53" s="100" t="n">
        <x:f>DATE(YEAR(B52),MONTH(B52)+1,DAY(B52))</x:f>
        <x:v>47775</x:v>
      </x:c>
      <x:c r="C53" s="96" t="n">
        <x:f>I52</x:f>
        <x:v>6203162.761894715</x:v>
      </x:c>
      <x:c r="D53" s="96" t="n">
        <x:f>IF(C53&lt;=0,0,MIN(C53+E53,IF('Расчёт'!$B$10="Аннуитетный",IF('Расчёт'!$B$18="Сократить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53/('Расчёт'!$B$9*12-A53+1),C53*('Расчёт'!$B$8/1200)*(1+'Расчёт'!$B$8/1200)^('Расчёт'!$B$9*12-A53+1)/((1+'Расчёт'!$B$8/1200)^('Расчёт'!$B$9*12-A53+1)-1))),IF('Расчёт'!$B$18="Сократить срок",'Расчёт'!$I$5/('Расчёт'!$B$9*12)+E53,C53/('Расчёт'!$B$9*12-A53+1)+E53))))</x:f>
        <x:v>126551.72637412467</x:v>
      </x:c>
      <x:c r="E53" s="96" t="n">
        <x:f>IF(C53&gt;0,C53*'Расчёт'!$B$8/1200,0)</x:f>
        <x:v>95632.09257921019</x:v>
      </x:c>
      <x:c r="F53" s="96" t="n">
        <x:f>MAX(MIN(D53-E53,C53),0)</x:f>
        <x:v>30919.63379491448</x:v>
      </x:c>
      <x:c r="G53" s="96" t="n">
        <x:f>MIN(MAX('Расчёт'!$B$14+IF(AND('Расчёт'!$B$16&gt;0,'Расчёт'!$B$17&lt;&gt;"",B53&gt;='Расчёт'!$B$17,B52&lt;'Расчёт'!$B$17),'Расчёт'!$B$16,0),0),MAX(C53-F53,0))</x:f>
        <x:v>10000</x:v>
      </x:c>
      <x:c r="H53" s="96" t="n">
        <x:f>IF(C53&gt;0,D53+G53+'Расчёт'!$B$22,0)</x:f>
        <x:v>138051.72637412467</x:v>
      </x:c>
      <x:c r="I53" s="96" t="n">
        <x:f>MAX(C53-F53-G53,0)</x:f>
        <x:v>6162243.1280998</x:v>
      </x:c>
      <x:c r="J53" s="92"/>
      <x:c r="K53" s="96" t="n">
        <x:f>O52</x:f>
        <x:v>7773675.343123842</x:v>
      </x:c>
      <x:c r="L53" s="96" t="n">
        <x:f>IF(K53&lt;=0,0,MIN(K53+M53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53)))</x:f>
        <x:v>126551.72637412467</x:v>
      </x:c>
      <x:c r="M53" s="96" t="n">
        <x:f>IF(K53&gt;0,K53*'Расчёт'!$B$8/1200,0)</x:f>
        <x:v>119844.1615398259</x:v>
      </x:c>
      <x:c r="N53" s="96" t="n">
        <x:f>MAX(MIN(L53-M53,K53),0)</x:f>
        <x:v>6707.56483429877</x:v>
      </x:c>
      <x:c r="O53" s="96" t="n">
        <x:f>MAX(K53-N53,0)</x:f>
        <x:v>7766967.778289543</x:v>
      </x:c>
    </x:row>
    <x:row r="54" ht="18" customHeight="1">
      <x:c r="A54" s="98" t="n">
        <x:f>A53+1</x:f>
        <x:v>50</x:v>
      </x:c>
      <x:c r="B54" s="100" t="n">
        <x:f>DATE(YEAR(B53),MONTH(B53)+1,DAY(B53))</x:f>
        <x:v>47806</x:v>
      </x:c>
      <x:c r="C54" s="96" t="n">
        <x:f>I53</x:f>
        <x:v>6162243.1280998</x:v>
      </x:c>
      <x:c r="D54" s="96" t="n">
        <x:f>IF(C54&lt;=0,0,MIN(C54+E54,IF('Расчёт'!$B$10="Аннуитетный",IF('Расчёт'!$B$18="Сократить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54/('Расчёт'!$B$9*12-A54+1),C54*('Расчёт'!$B$8/1200)*(1+'Расчёт'!$B$8/1200)^('Расчёт'!$B$9*12-A54+1)/((1+'Расчёт'!$B$8/1200)^('Расчёт'!$B$9*12-A54+1)-1))),IF('Расчёт'!$B$18="Сократить срок",'Расчёт'!$I$5/('Расчёт'!$B$9*12)+E54,C54/('Расчёт'!$B$9*12-A54+1)+E54))))</x:f>
        <x:v>126551.72637412467</x:v>
      </x:c>
      <x:c r="E54" s="96" t="n">
        <x:f>IF(C54&gt;0,C54*'Расчёт'!$B$8/1200,0)</x:f>
        <x:v>95001.24822487192</x:v>
      </x:c>
      <x:c r="F54" s="96" t="n">
        <x:f>MAX(MIN(D54-E54,C54),0)</x:f>
        <x:v>31550.478149252755</x:v>
      </x:c>
      <x:c r="G54" s="96" t="n">
        <x:f>MIN(MAX('Расчёт'!$B$14+IF(AND('Расчёт'!$B$16&gt;0,'Расчёт'!$B$17&lt;&gt;"",B54&gt;='Расчёт'!$B$17,B53&lt;'Расчёт'!$B$17),'Расчёт'!$B$16,0),0),MAX(C54-F54,0))</x:f>
        <x:v>10000</x:v>
      </x:c>
      <x:c r="H54" s="96" t="n">
        <x:f>IF(C54&gt;0,D54+G54+'Расчёт'!$B$22,0)</x:f>
        <x:v>138051.72637412467</x:v>
      </x:c>
      <x:c r="I54" s="96" t="n">
        <x:f>MAX(C54-F54-G54,0)</x:f>
        <x:v>6120692.649950547</x:v>
      </x:c>
      <x:c r="J54" s="92"/>
      <x:c r="K54" s="96" t="n">
        <x:f>O53</x:f>
        <x:v>7766967.778289543</x:v>
      </x:c>
      <x:c r="L54" s="96" t="n">
        <x:f>IF(K54&lt;=0,0,MIN(K54+M54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54)))</x:f>
        <x:v>126551.72637412467</x:v>
      </x:c>
      <x:c r="M54" s="96" t="n">
        <x:f>IF(K54&gt;0,K54*'Расчёт'!$B$8/1200,0)</x:f>
        <x:v>119740.75324863047</x:v>
      </x:c>
      <x:c r="N54" s="96" t="n">
        <x:f>MAX(MIN(L54-M54,K54),0)</x:f>
        <x:v>6810.973125494202</x:v>
      </x:c>
      <x:c r="O54" s="96" t="n">
        <x:f>MAX(K54-N54,0)</x:f>
        <x:v>7760156.805164049</x:v>
      </x:c>
    </x:row>
    <x:row r="55" ht="18" customHeight="1">
      <x:c r="A55" s="98" t="n">
        <x:f>A54+1</x:f>
        <x:v>51</x:v>
      </x:c>
      <x:c r="B55" s="100" t="n">
        <x:f>DATE(YEAR(B54),MONTH(B54)+1,DAY(B54))</x:f>
        <x:v>47836</x:v>
      </x:c>
      <x:c r="C55" s="96" t="n">
        <x:f>I54</x:f>
        <x:v>6120692.649950547</x:v>
      </x:c>
      <x:c r="D55" s="96" t="n">
        <x:f>IF(C55&lt;=0,0,MIN(C55+E55,IF('Расчёт'!$B$10="Аннуитетный",IF('Расчёт'!$B$18="Сократить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55/('Расчёт'!$B$9*12-A55+1),C55*('Расчёт'!$B$8/1200)*(1+'Расчёт'!$B$8/1200)^('Расчёт'!$B$9*12-A55+1)/((1+'Расчёт'!$B$8/1200)^('Расчёт'!$B$9*12-A55+1)-1))),IF('Расчёт'!$B$18="Сократить срок",'Расчёт'!$I$5/('Расчёт'!$B$9*12)+E55,C55/('Расчёт'!$B$9*12-A55+1)+E55))))</x:f>
        <x:v>126551.72637412467</x:v>
      </x:c>
      <x:c r="E55" s="96" t="n">
        <x:f>IF(C55&gt;0,C55*'Расчёт'!$B$8/1200,0)</x:f>
        <x:v>94360.67835340426</x:v>
      </x:c>
      <x:c r="F55" s="96" t="n">
        <x:f>MAX(MIN(D55-E55,C55),0)</x:f>
        <x:v>32191.04802072041</x:v>
      </x:c>
      <x:c r="G55" s="96" t="n">
        <x:f>MIN(MAX('Расчёт'!$B$14+IF(AND('Расчёт'!$B$16&gt;0,'Расчёт'!$B$17&lt;&gt;"",B55&gt;='Расчёт'!$B$17,B54&lt;'Расчёт'!$B$17),'Расчёт'!$B$16,0),0),MAX(C55-F55,0))</x:f>
        <x:v>10000</x:v>
      </x:c>
      <x:c r="H55" s="96" t="n">
        <x:f>IF(C55&gt;0,D55+G55+'Расчёт'!$B$22,0)</x:f>
        <x:v>138051.72637412467</x:v>
      </x:c>
      <x:c r="I55" s="96" t="n">
        <x:f>MAX(C55-F55-G55,0)</x:f>
        <x:v>6078501.601929827</x:v>
      </x:c>
      <x:c r="J55" s="92"/>
      <x:c r="K55" s="96" t="n">
        <x:f>O54</x:f>
        <x:v>7760156.805164049</x:v>
      </x:c>
      <x:c r="L55" s="96" t="n">
        <x:f>IF(K55&lt;=0,0,MIN(K55+M55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55)))</x:f>
        <x:v>126551.72637412467</x:v>
      </x:c>
      <x:c r="M55" s="96" t="n">
        <x:f>IF(K55&gt;0,K55*'Расчёт'!$B$8/1200,0)</x:f>
        <x:v>119635.75074627908</x:v>
      </x:c>
      <x:c r="N55" s="96" t="n">
        <x:f>MAX(MIN(L55-M55,K55),0)</x:f>
        <x:v>6915.97562784559</x:v>
      </x:c>
      <x:c r="O55" s="96" t="n">
        <x:f>MAX(K55-N55,0)</x:f>
        <x:v>7753240.829536204</x:v>
      </x:c>
    </x:row>
    <x:row r="56" ht="18" customHeight="1">
      <x:c r="A56" s="98" t="n">
        <x:f>A55+1</x:f>
        <x:v>52</x:v>
      </x:c>
      <x:c r="B56" s="100" t="n">
        <x:f>DATE(YEAR(B55),MONTH(B55)+1,DAY(B55))</x:f>
        <x:v>47867</x:v>
      </x:c>
      <x:c r="C56" s="96" t="n">
        <x:f>I55</x:f>
        <x:v>6078501.601929827</x:v>
      </x:c>
      <x:c r="D56" s="96" t="n">
        <x:f>IF(C56&lt;=0,0,MIN(C56+E56,IF('Расчёт'!$B$10="Аннуитетный",IF('Расчёт'!$B$18="Сократить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56/('Расчёт'!$B$9*12-A56+1),C56*('Расчёт'!$B$8/1200)*(1+'Расчёт'!$B$8/1200)^('Расчёт'!$B$9*12-A56+1)/((1+'Расчёт'!$B$8/1200)^('Расчёт'!$B$9*12-A56+1)-1))),IF('Расчёт'!$B$18="Сократить срок",'Расчёт'!$I$5/('Расчёт'!$B$9*12)+E56,C56/('Расчёт'!$B$9*12-A56+1)+E56))))</x:f>
        <x:v>126551.72637412467</x:v>
      </x:c>
      <x:c r="E56" s="96" t="n">
        <x:f>IF(C56&gt;0,C56*'Расчёт'!$B$8/1200,0)</x:f>
        <x:v>93710.23302975149</x:v>
      </x:c>
      <x:c r="F56" s="96" t="n">
        <x:f>MAX(MIN(D56-E56,C56),0)</x:f>
        <x:v>32841.493344373186</x:v>
      </x:c>
      <x:c r="G56" s="96" t="n">
        <x:f>MIN(MAX('Расчёт'!$B$14+IF(AND('Расчёт'!$B$16&gt;0,'Расчёт'!$B$17&lt;&gt;"",B56&gt;='Расчёт'!$B$17,B55&lt;'Расчёт'!$B$17),'Расчёт'!$B$16,0),0),MAX(C56-F56,0))</x:f>
        <x:v>10000</x:v>
      </x:c>
      <x:c r="H56" s="96" t="n">
        <x:f>IF(C56&gt;0,D56+G56+'Расчёт'!$B$22,0)</x:f>
        <x:v>138051.72637412467</x:v>
      </x:c>
      <x:c r="I56" s="96" t="n">
        <x:f>MAX(C56-F56-G56,0)</x:f>
        <x:v>6035660.108585454</x:v>
      </x:c>
      <x:c r="J56" s="92"/>
      <x:c r="K56" s="96" t="n">
        <x:f>O55</x:f>
        <x:v>7753240.829536204</x:v>
      </x:c>
      <x:c r="L56" s="96" t="n">
        <x:f>IF(K56&lt;=0,0,MIN(K56+M56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56)))</x:f>
        <x:v>126551.72637412467</x:v>
      </x:c>
      <x:c r="M56" s="96" t="n">
        <x:f>IF(K56&gt;0,K56*'Расчёт'!$B$8/1200,0)</x:f>
        <x:v>119529.12945534982</x:v>
      </x:c>
      <x:c r="N56" s="96" t="n">
        <x:f>MAX(MIN(L56-M56,K56),0)</x:f>
        <x:v>7022.596918774856</x:v>
      </x:c>
      <x:c r="O56" s="96" t="n">
        <x:f>MAX(K56-N56,0)</x:f>
        <x:v>7746218.232617429</x:v>
      </x:c>
    </x:row>
    <x:row r="57" ht="18" customHeight="1">
      <x:c r="A57" s="98" t="n">
        <x:f>A56+1</x:f>
        <x:v>53</x:v>
      </x:c>
      <x:c r="B57" s="100" t="n">
        <x:f>DATE(YEAR(B56),MONTH(B56)+1,DAY(B56))</x:f>
        <x:v>47898</x:v>
      </x:c>
      <x:c r="C57" s="96" t="n">
        <x:f>I56</x:f>
        <x:v>6035660.108585454</x:v>
      </x:c>
      <x:c r="D57" s="96" t="n">
        <x:f>IF(C57&lt;=0,0,MIN(C57+E57,IF('Расчёт'!$B$10="Аннуитетный",IF('Расчёт'!$B$18="Сократить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57/('Расчёт'!$B$9*12-A57+1),C57*('Расчёт'!$B$8/1200)*(1+'Расчёт'!$B$8/1200)^('Расчёт'!$B$9*12-A57+1)/((1+'Расчёт'!$B$8/1200)^('Расчёт'!$B$9*12-A57+1)-1))),IF('Расчёт'!$B$18="Сократить срок",'Расчёт'!$I$5/('Расчёт'!$B$9*12)+E57,C57/('Расчёт'!$B$9*12-A57+1)+E57))))</x:f>
        <x:v>126551.72637412467</x:v>
      </x:c>
      <x:c r="E57" s="96" t="n">
        <x:f>IF(C57&gt;0,C57*'Расчёт'!$B$8/1200,0)</x:f>
        <x:v>93049.76000735907</x:v>
      </x:c>
      <x:c r="F57" s="96" t="n">
        <x:f>MAX(MIN(D57-E57,C57),0)</x:f>
        <x:v>33501.9663667656</x:v>
      </x:c>
      <x:c r="G57" s="96" t="n">
        <x:f>MIN(MAX('Расчёт'!$B$14+IF(AND('Расчёт'!$B$16&gt;0,'Расчёт'!$B$17&lt;&gt;"",B57&gt;='Расчёт'!$B$17,B56&lt;'Расчёт'!$B$17),'Расчёт'!$B$16,0),0),MAX(C57-F57,0))</x:f>
        <x:v>10000</x:v>
      </x:c>
      <x:c r="H57" s="96" t="n">
        <x:f>IF(C57&gt;0,D57+G57+'Расчёт'!$B$22,0)</x:f>
        <x:v>138051.72637412467</x:v>
      </x:c>
      <x:c r="I57" s="96" t="n">
        <x:f>MAX(C57-F57-G57,0)</x:f>
        <x:v>5992158.142218688</x:v>
      </x:c>
      <x:c r="J57" s="92"/>
      <x:c r="K57" s="96" t="n">
        <x:f>O56</x:f>
        <x:v>7746218.232617429</x:v>
      </x:c>
      <x:c r="L57" s="96" t="n">
        <x:f>IF(K57&lt;=0,0,MIN(K57+M57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57)))</x:f>
        <x:v>126551.72637412467</x:v>
      </x:c>
      <x:c r="M57" s="96" t="n">
        <x:f>IF(K57&gt;0,K57*'Расчёт'!$B$8/1200,0)</x:f>
        <x:v>119420.86441951871</x:v>
      </x:c>
      <x:c r="N57" s="96" t="n">
        <x:f>MAX(MIN(L57-M57,K57),0)</x:f>
        <x:v>7130.861954605964</x:v>
      </x:c>
      <x:c r="O57" s="96" t="n">
        <x:f>MAX(K57-N57,0)</x:f>
        <x:v>7739087.370662823</x:v>
      </x:c>
    </x:row>
    <x:row r="58" ht="18" customHeight="1">
      <x:c r="A58" s="98" t="n">
        <x:f>A57+1</x:f>
        <x:v>54</x:v>
      </x:c>
      <x:c r="B58" s="100" t="n">
        <x:f>DATE(YEAR(B57),MONTH(B57)+1,DAY(B57))</x:f>
        <x:v>47926</x:v>
      </x:c>
      <x:c r="C58" s="96" t="n">
        <x:f>I57</x:f>
        <x:v>5992158.142218688</x:v>
      </x:c>
      <x:c r="D58" s="96" t="n">
        <x:f>IF(C58&lt;=0,0,MIN(C58+E58,IF('Расчёт'!$B$10="Аннуитетный",IF('Расчёт'!$B$18="Сократить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58/('Расчёт'!$B$9*12-A58+1),C58*('Расчёт'!$B$8/1200)*(1+'Расчёт'!$B$8/1200)^('Расчёт'!$B$9*12-A58+1)/((1+'Расчёт'!$B$8/1200)^('Расчёт'!$B$9*12-A58+1)-1))),IF('Расчёт'!$B$18="Сократить срок",'Расчёт'!$I$5/('Расчёт'!$B$9*12)+E58,C58/('Расчёт'!$B$9*12-A58+1)+E58))))</x:f>
        <x:v>126551.72637412467</x:v>
      </x:c>
      <x:c r="E58" s="96" t="n">
        <x:f>IF(C58&gt;0,C58*'Расчёт'!$B$8/1200,0)</x:f>
        <x:v>92379.1046925381</x:v>
      </x:c>
      <x:c r="F58" s="96" t="n">
        <x:f>MAX(MIN(D58-E58,C58),0)</x:f>
        <x:v>34172.62168158658</x:v>
      </x:c>
      <x:c r="G58" s="96" t="n">
        <x:f>MIN(MAX('Расчёт'!$B$14+IF(AND('Расчёт'!$B$16&gt;0,'Расчёт'!$B$17&lt;&gt;"",B58&gt;='Расчёт'!$B$17,B57&lt;'Расчёт'!$B$17),'Расчёт'!$B$16,0),0),MAX(C58-F58,0))</x:f>
        <x:v>10000</x:v>
      </x:c>
      <x:c r="H58" s="96" t="n">
        <x:f>IF(C58&gt;0,D58+G58+'Расчёт'!$B$22,0)</x:f>
        <x:v>138051.72637412467</x:v>
      </x:c>
      <x:c r="I58" s="96" t="n">
        <x:f>MAX(C58-F58-G58,0)</x:f>
        <x:v>5947985.520537101</x:v>
      </x:c>
      <x:c r="J58" s="92"/>
      <x:c r="K58" s="96" t="n">
        <x:f>O57</x:f>
        <x:v>7739087.370662823</x:v>
      </x:c>
      <x:c r="L58" s="96" t="n">
        <x:f>IF(K58&lt;=0,0,MIN(K58+M58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58)))</x:f>
        <x:v>126551.72637412467</x:v>
      </x:c>
      <x:c r="M58" s="96" t="n">
        <x:f>IF(K58&gt;0,K58*'Расчёт'!$B$8/1200,0)</x:f>
        <x:v>119310.93029771851</x:v>
      </x:c>
      <x:c r="N58" s="96" t="n">
        <x:f>MAX(MIN(L58-M58,K58),0)</x:f>
        <x:v>7240.796076406157</x:v>
      </x:c>
      <x:c r="O58" s="96" t="n">
        <x:f>MAX(K58-N58,0)</x:f>
        <x:v>7731846.5745864175</x:v>
      </x:c>
    </x:row>
    <x:row r="59" ht="18" customHeight="1">
      <x:c r="A59" s="98" t="n">
        <x:f>A58+1</x:f>
        <x:v>55</x:v>
      </x:c>
      <x:c r="B59" s="100" t="n">
        <x:f>DATE(YEAR(B58),MONTH(B58)+1,DAY(B58))</x:f>
        <x:v>47957</x:v>
      </x:c>
      <x:c r="C59" s="96" t="n">
        <x:f>I58</x:f>
        <x:v>5947985.520537101</x:v>
      </x:c>
      <x:c r="D59" s="96" t="n">
        <x:f>IF(C59&lt;=0,0,MIN(C59+E59,IF('Расчёт'!$B$10="Аннуитетный",IF('Расчёт'!$B$18="Сократить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59/('Расчёт'!$B$9*12-A59+1),C59*('Расчёт'!$B$8/1200)*(1+'Расчёт'!$B$8/1200)^('Расчёт'!$B$9*12-A59+1)/((1+'Расчёт'!$B$8/1200)^('Расчёт'!$B$9*12-A59+1)-1))),IF('Расчёт'!$B$18="Сократить срок",'Расчёт'!$I$5/('Расчёт'!$B$9*12)+E59,C59/('Расчёт'!$B$9*12-A59+1)+E59))))</x:f>
        <x:v>126551.72637412467</x:v>
      </x:c>
      <x:c r="E59" s="96" t="n">
        <x:f>IF(C59&gt;0,C59*'Расчёт'!$B$8/1200,0)</x:f>
        <x:v>91698.1101082803</x:v>
      </x:c>
      <x:c r="F59" s="96" t="n">
        <x:f>MAX(MIN(D59-E59,C59),0)</x:f>
        <x:v>34853.616265844365</x:v>
      </x:c>
      <x:c r="G59" s="96" t="n">
        <x:f>MIN(MAX('Расчёт'!$B$14+IF(AND('Расчёт'!$B$16&gt;0,'Расчёт'!$B$17&lt;&gt;"",B59&gt;='Расчёт'!$B$17,B58&lt;'Расчёт'!$B$17),'Расчёт'!$B$16,0),0),MAX(C59-F59,0))</x:f>
        <x:v>10000</x:v>
      </x:c>
      <x:c r="H59" s="96" t="n">
        <x:f>IF(C59&gt;0,D59+G59+'Расчёт'!$B$22,0)</x:f>
        <x:v>138051.72637412467</x:v>
      </x:c>
      <x:c r="I59" s="96" t="n">
        <x:f>MAX(C59-F59-G59,0)</x:f>
        <x:v>5903131.904271256</x:v>
      </x:c>
      <x:c r="J59" s="92"/>
      <x:c r="K59" s="96" t="n">
        <x:f>O58</x:f>
        <x:v>7731846.5745864175</x:v>
      </x:c>
      <x:c r="L59" s="96" t="n">
        <x:f>IF(K59&lt;=0,0,MIN(K59+M59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59)))</x:f>
        <x:v>126551.72637412467</x:v>
      </x:c>
      <x:c r="M59" s="96" t="n">
        <x:f>IF(K59&gt;0,K59*'Расчёт'!$B$8/1200,0)</x:f>
        <x:v>119199.30135820726</x:v>
      </x:c>
      <x:c r="N59" s="96" t="n">
        <x:f>MAX(MIN(L59-M59,K59),0)</x:f>
        <x:v>7352.425015917412</x:v>
      </x:c>
      <x:c r="O59" s="96" t="n">
        <x:f>MAX(K59-N59,0)</x:f>
        <x:v>7724494.1495705005</x:v>
      </x:c>
    </x:row>
    <x:row r="60" ht="18" customHeight="1">
      <x:c r="A60" s="98" t="n">
        <x:f>A59+1</x:f>
        <x:v>56</x:v>
      </x:c>
      <x:c r="B60" s="100" t="n">
        <x:f>DATE(YEAR(B59),MONTH(B59)+1,DAY(B59))</x:f>
        <x:v>47987</x:v>
      </x:c>
      <x:c r="C60" s="96" t="n">
        <x:f>I59</x:f>
        <x:v>5903131.904271256</x:v>
      </x:c>
      <x:c r="D60" s="96" t="n">
        <x:f>IF(C60&lt;=0,0,MIN(C60+E60,IF('Расчёт'!$B$10="Аннуитетный",IF('Расчёт'!$B$18="Сократить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60/('Расчёт'!$B$9*12-A60+1),C60*('Расчёт'!$B$8/1200)*(1+'Расчёт'!$B$8/1200)^('Расчёт'!$B$9*12-A60+1)/((1+'Расчёт'!$B$8/1200)^('Расчёт'!$B$9*12-A60+1)-1))),IF('Расчёт'!$B$18="Сократить срок",'Расчёт'!$I$5/('Расчёт'!$B$9*12)+E60,C60/('Расчёт'!$B$9*12-A60+1)+E60))))</x:f>
        <x:v>126551.72637412467</x:v>
      </x:c>
      <x:c r="E60" s="96" t="n">
        <x:f>IF(C60&gt;0,C60*'Расчёт'!$B$8/1200,0)</x:f>
        <x:v>91006.6168575152</x:v>
      </x:c>
      <x:c r="F60" s="96" t="n">
        <x:f>MAX(MIN(D60-E60,C60),0)</x:f>
        <x:v>35545.109516609475</x:v>
      </x:c>
      <x:c r="G60" s="96" t="n">
        <x:f>MIN(MAX('Расчёт'!$B$14+IF(AND('Расчёт'!$B$16&gt;0,'Расчёт'!$B$17&lt;&gt;"",B60&gt;='Расчёт'!$B$17,B59&lt;'Расчёт'!$B$17),'Расчёт'!$B$16,0),0),MAX(C60-F60,0))</x:f>
        <x:v>10000</x:v>
      </x:c>
      <x:c r="H60" s="96" t="n">
        <x:f>IF(C60&gt;0,D60+G60+'Расчёт'!$B$22,0)</x:f>
        <x:v>138051.72637412467</x:v>
      </x:c>
      <x:c r="I60" s="96" t="n">
        <x:f>MAX(C60-F60-G60,0)</x:f>
        <x:v>5857586.794754647</x:v>
      </x:c>
      <x:c r="J60" s="92"/>
      <x:c r="K60" s="96" t="n">
        <x:f>O59</x:f>
        <x:v>7724494.1495705005</x:v>
      </x:c>
      <x:c r="L60" s="96" t="n">
        <x:f>IF(K60&lt;=0,0,MIN(K60+M60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60)))</x:f>
        <x:v>126551.72637412467</x:v>
      </x:c>
      <x:c r="M60" s="96" t="n">
        <x:f>IF(K60&gt;0,K60*'Расчёт'!$B$8/1200,0)</x:f>
        <x:v>119085.95147254522</x:v>
      </x:c>
      <x:c r="N60" s="96" t="n">
        <x:f>MAX(MIN(L60-M60,K60),0)</x:f>
        <x:v>7465.774901579454</x:v>
      </x:c>
      <x:c r="O60" s="96" t="n">
        <x:f>MAX(K60-N60,0)</x:f>
        <x:v>7717028.374668921</x:v>
      </x:c>
    </x:row>
    <x:row r="61" ht="18" customHeight="1">
      <x:c r="A61" s="98" t="n">
        <x:f>A60+1</x:f>
        <x:v>57</x:v>
      </x:c>
      <x:c r="B61" s="100" t="n">
        <x:f>DATE(YEAR(B60),MONTH(B60)+1,DAY(B60))</x:f>
        <x:v>48018</x:v>
      </x:c>
      <x:c r="C61" s="96" t="n">
        <x:f>I60</x:f>
        <x:v>5857586.794754647</x:v>
      </x:c>
      <x:c r="D61" s="96" t="n">
        <x:f>IF(C61&lt;=0,0,MIN(C61+E61,IF('Расчёт'!$B$10="Аннуитетный",IF('Расчёт'!$B$18="Сократить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61/('Расчёт'!$B$9*12-A61+1),C61*('Расчёт'!$B$8/1200)*(1+'Расчёт'!$B$8/1200)^('Расчёт'!$B$9*12-A61+1)/((1+'Расчёт'!$B$8/1200)^('Расчёт'!$B$9*12-A61+1)-1))),IF('Расчёт'!$B$18="Сократить срок",'Расчёт'!$I$5/('Расчёт'!$B$9*12)+E61,C61/('Расчёт'!$B$9*12-A61+1)+E61))))</x:f>
        <x:v>126551.72637412467</x:v>
      </x:c>
      <x:c r="E61" s="96" t="n">
        <x:f>IF(C61&gt;0,C61*'Расчёт'!$B$8/1200,0)</x:f>
        <x:v>90304.4630858008</x:v>
      </x:c>
      <x:c r="F61" s="96" t="n">
        <x:f>MAX(MIN(D61-E61,C61),0)</x:f>
        <x:v>36247.26328832387</x:v>
      </x:c>
      <x:c r="G61" s="96" t="n">
        <x:f>MIN(MAX('Расчёт'!$B$14+IF(AND('Расчёт'!$B$16&gt;0,'Расчёт'!$B$17&lt;&gt;"",B61&gt;='Расчёт'!$B$17,B60&lt;'Расчёт'!$B$17),'Расчёт'!$B$16,0),0),MAX(C61-F61,0))</x:f>
        <x:v>10000</x:v>
      </x:c>
      <x:c r="H61" s="96" t="n">
        <x:f>IF(C61&gt;0,D61+G61+'Расчёт'!$B$22,0)</x:f>
        <x:v>138051.72637412467</x:v>
      </x:c>
      <x:c r="I61" s="96" t="n">
        <x:f>MAX(C61-F61-G61,0)</x:f>
        <x:v>5811339.531466323</x:v>
      </x:c>
      <x:c r="J61" s="92"/>
      <x:c r="K61" s="96" t="n">
        <x:f>O60</x:f>
        <x:v>7717028.374668921</x:v>
      </x:c>
      <x:c r="L61" s="96" t="n">
        <x:f>IF(K61&lt;=0,0,MIN(K61+M61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61)))</x:f>
        <x:v>126551.72637412467</x:v>
      </x:c>
      <x:c r="M61" s="96" t="n">
        <x:f>IF(K61&gt;0,K61*'Расчёт'!$B$8/1200,0)</x:f>
        <x:v>118970.85410947922</x:v>
      </x:c>
      <x:c r="N61" s="96" t="n">
        <x:f>MAX(MIN(L61-M61,K61),0)</x:f>
        <x:v>7580.872264645455</x:v>
      </x:c>
      <x:c r="O61" s="96" t="n">
        <x:f>MAX(K61-N61,0)</x:f>
        <x:v>7709447.502404276</x:v>
      </x:c>
    </x:row>
    <x:row r="62" ht="18" customHeight="1">
      <x:c r="A62" s="98" t="n">
        <x:f>A61+1</x:f>
        <x:v>58</x:v>
      </x:c>
      <x:c r="B62" s="100" t="n">
        <x:f>DATE(YEAR(B61),MONTH(B61)+1,DAY(B61))</x:f>
        <x:v>48048</x:v>
      </x:c>
      <x:c r="C62" s="96" t="n">
        <x:f>I61</x:f>
        <x:v>5811339.531466323</x:v>
      </x:c>
      <x:c r="D62" s="96" t="n">
        <x:f>IF(C62&lt;=0,0,MIN(C62+E62,IF('Расчёт'!$B$10="Аннуитетный",IF('Расчёт'!$B$18="Сократить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62/('Расчёт'!$B$9*12-A62+1),C62*('Расчёт'!$B$8/1200)*(1+'Расчёт'!$B$8/1200)^('Расчёт'!$B$9*12-A62+1)/((1+'Расчёт'!$B$8/1200)^('Расчёт'!$B$9*12-A62+1)-1))),IF('Расчёт'!$B$18="Сократить срок",'Расчёт'!$I$5/('Расчёт'!$B$9*12)+E62,C62/('Расчёт'!$B$9*12-A62+1)+E62))))</x:f>
        <x:v>126551.72637412467</x:v>
      </x:c>
      <x:c r="E62" s="96" t="n">
        <x:f>IF(C62&gt;0,C62*'Расчёт'!$B$8/1200,0)</x:f>
        <x:v>89591.48444343914</x:v>
      </x:c>
      <x:c r="F62" s="96" t="n">
        <x:f>MAX(MIN(D62-E62,C62),0)</x:f>
        <x:v>36960.24193068553</x:v>
      </x:c>
      <x:c r="G62" s="96" t="n">
        <x:f>MIN(MAX('Расчёт'!$B$14+IF(AND('Расчёт'!$B$16&gt;0,'Расчёт'!$B$17&lt;&gt;"",B62&gt;='Расчёт'!$B$17,B61&lt;'Расчёт'!$B$17),'Расчёт'!$B$16,0),0),MAX(C62-F62,0))</x:f>
        <x:v>10000</x:v>
      </x:c>
      <x:c r="H62" s="96" t="n">
        <x:f>IF(C62&gt;0,D62+G62+'Расчёт'!$B$22,0)</x:f>
        <x:v>138051.72637412467</x:v>
      </x:c>
      <x:c r="I62" s="96" t="n">
        <x:f>MAX(C62-F62-G62,0)</x:f>
        <x:v>5764379.289535637</x:v>
      </x:c>
      <x:c r="J62" s="92"/>
      <x:c r="K62" s="96" t="n">
        <x:f>O61</x:f>
        <x:v>7709447.502404276</x:v>
      </x:c>
      <x:c r="L62" s="96" t="n">
        <x:f>IF(K62&lt;=0,0,MIN(K62+M62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62)))</x:f>
        <x:v>126551.72637412467</x:v>
      </x:c>
      <x:c r="M62" s="96" t="n">
        <x:f>IF(K62&gt;0,K62*'Расчёт'!$B$8/1200,0)</x:f>
        <x:v>118853.98232873259</x:v>
      </x:c>
      <x:c r="N62" s="96" t="n">
        <x:f>MAX(MIN(L62-M62,K62),0)</x:f>
        <x:v>7697.744045392086</x:v>
      </x:c>
      <x:c r="O62" s="96" t="n">
        <x:f>MAX(K62-N62,0)</x:f>
        <x:v>7701749.758358885</x:v>
      </x:c>
    </x:row>
    <x:row r="63" ht="18" customHeight="1">
      <x:c r="A63" s="98" t="n">
        <x:f>A62+1</x:f>
        <x:v>59</x:v>
      </x:c>
      <x:c r="B63" s="100" t="n">
        <x:f>DATE(YEAR(B62),MONTH(B62)+1,DAY(B62))</x:f>
        <x:v>48079</x:v>
      </x:c>
      <x:c r="C63" s="96" t="n">
        <x:f>I62</x:f>
        <x:v>5764379.289535637</x:v>
      </x:c>
      <x:c r="D63" s="96" t="n">
        <x:f>IF(C63&lt;=0,0,MIN(C63+E63,IF('Расчёт'!$B$10="Аннуитетный",IF('Расчёт'!$B$18="Сократить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63/('Расчёт'!$B$9*12-A63+1),C63*('Расчёт'!$B$8/1200)*(1+'Расчёт'!$B$8/1200)^('Расчёт'!$B$9*12-A63+1)/((1+'Расчёт'!$B$8/1200)^('Расчёт'!$B$9*12-A63+1)-1))),IF('Расчёт'!$B$18="Сократить срок",'Расчёт'!$I$5/('Расчёт'!$B$9*12)+E63,C63/('Расчёт'!$B$9*12-A63+1)+E63))))</x:f>
        <x:v>126551.72637412467</x:v>
      </x:c>
      <x:c r="E63" s="96" t="n">
        <x:f>IF(C63&gt;0,C63*'Расчёт'!$B$8/1200,0)</x:f>
        <x:v>88867.51404700773</x:v>
      </x:c>
      <x:c r="F63" s="96" t="n">
        <x:f>MAX(MIN(D63-E63,C63),0)</x:f>
        <x:v>37684.21232711694</x:v>
      </x:c>
      <x:c r="G63" s="96" t="n">
        <x:f>MIN(MAX('Расчёт'!$B$14+IF(AND('Расчёт'!$B$16&gt;0,'Расчёт'!$B$17&lt;&gt;"",B63&gt;='Расчёт'!$B$17,B62&lt;'Расчёт'!$B$17),'Расчёт'!$B$16,0),0),MAX(C63-F63,0))</x:f>
        <x:v>10000</x:v>
      </x:c>
      <x:c r="H63" s="96" t="n">
        <x:f>IF(C63&gt;0,D63+G63+'Расчёт'!$B$22,0)</x:f>
        <x:v>138051.72637412467</x:v>
      </x:c>
      <x:c r="I63" s="96" t="n">
        <x:f>MAX(C63-F63-G63,0)</x:f>
        <x:v>5716695.07720852</x:v>
      </x:c>
      <x:c r="J63" s="92"/>
      <x:c r="K63" s="96" t="n">
        <x:f>O62</x:f>
        <x:v>7701749.758358885</x:v>
      </x:c>
      <x:c r="L63" s="96" t="n">
        <x:f>IF(K63&lt;=0,0,MIN(K63+M63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63)))</x:f>
        <x:v>126551.72637412467</x:v>
      </x:c>
      <x:c r="M63" s="96" t="n">
        <x:f>IF(K63&gt;0,K63*'Расчёт'!$B$8/1200,0)</x:f>
        <x:v>118735.30877469947</x:v>
      </x:c>
      <x:c r="N63" s="96" t="n">
        <x:f>MAX(MIN(L63-M63,K63),0)</x:f>
        <x:v>7816.4175994252</x:v>
      </x:c>
      <x:c r="O63" s="96" t="n">
        <x:f>MAX(K63-N63,0)</x:f>
        <x:v>7693933.340759459</x:v>
      </x:c>
    </x:row>
    <x:row r="64" ht="18" customHeight="1">
      <x:c r="A64" s="98" t="n">
        <x:f>A63+1</x:f>
        <x:v>60</x:v>
      </x:c>
      <x:c r="B64" s="100" t="n">
        <x:f>DATE(YEAR(B63),MONTH(B63)+1,DAY(B63))</x:f>
        <x:v>48110</x:v>
      </x:c>
      <x:c r="C64" s="96" t="n">
        <x:f>I63</x:f>
        <x:v>5716695.07720852</x:v>
      </x:c>
      <x:c r="D64" s="96" t="n">
        <x:f>IF(C64&lt;=0,0,MIN(C64+E64,IF('Расчёт'!$B$10="Аннуитетный",IF('Расчёт'!$B$18="Сократить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64/('Расчёт'!$B$9*12-A64+1),C64*('Расчёт'!$B$8/1200)*(1+'Расчёт'!$B$8/1200)^('Расчёт'!$B$9*12-A64+1)/((1+'Расчёт'!$B$8/1200)^('Расчёт'!$B$9*12-A64+1)-1))),IF('Расчёт'!$B$18="Сократить срок",'Расчёт'!$I$5/('Расчёт'!$B$9*12)+E64,C64/('Расчёт'!$B$9*12-A64+1)+E64))))</x:f>
        <x:v>126551.72637412467</x:v>
      </x:c>
      <x:c r="E64" s="96" t="n">
        <x:f>IF(C64&gt;0,C64*'Расчёт'!$B$8/1200,0)</x:f>
        <x:v>88132.38244029801</x:v>
      </x:c>
      <x:c r="F64" s="96" t="n">
        <x:f>MAX(MIN(D64-E64,C64),0)</x:f>
        <x:v>38419.34393382666</x:v>
      </x:c>
      <x:c r="G64" s="96" t="n">
        <x:f>MIN(MAX('Расчёт'!$B$14+IF(AND('Расчёт'!$B$16&gt;0,'Расчёт'!$B$17&lt;&gt;"",B64&gt;='Расчёт'!$B$17,B63&lt;'Расчёт'!$B$17),'Расчёт'!$B$16,0),0),MAX(C64-F64,0))</x:f>
        <x:v>10000</x:v>
      </x:c>
      <x:c r="H64" s="96" t="n">
        <x:f>IF(C64&gt;0,D64+G64+'Расчёт'!$B$22,0)</x:f>
        <x:v>138051.72637412467</x:v>
      </x:c>
      <x:c r="I64" s="96" t="n">
        <x:f>MAX(C64-F64-G64,0)</x:f>
        <x:v>5668275.733274694</x:v>
      </x:c>
      <x:c r="J64" s="92"/>
      <x:c r="K64" s="96" t="n">
        <x:f>O63</x:f>
        <x:v>7693933.340759459</x:v>
      </x:c>
      <x:c r="L64" s="96" t="n">
        <x:f>IF(K64&lt;=0,0,MIN(K64+M64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64)))</x:f>
        <x:v>126551.72637412467</x:v>
      </x:c>
      <x:c r="M64" s="96" t="n">
        <x:f>IF(K64&gt;0,K64*'Расчёт'!$B$8/1200,0)</x:f>
        <x:v>118614.80567004166</x:v>
      </x:c>
      <x:c r="N64" s="96" t="n">
        <x:f>MAX(MIN(L64-M64,K64),0)</x:f>
        <x:v>7936.920704083008</x:v>
      </x:c>
      <x:c r="O64" s="96" t="n">
        <x:f>MAX(K64-N64,0)</x:f>
        <x:v>7685996.420055376</x:v>
      </x:c>
    </x:row>
    <x:row r="65" ht="18" customHeight="1">
      <x:c r="A65" s="98" t="n">
        <x:f>A64+1</x:f>
        <x:v>61</x:v>
      </x:c>
      <x:c r="B65" s="100" t="n">
        <x:f>DATE(YEAR(B64),MONTH(B64)+1,DAY(B64))</x:f>
        <x:v>48140</x:v>
      </x:c>
      <x:c r="C65" s="96" t="n">
        <x:f>I64</x:f>
        <x:v>5668275.733274694</x:v>
      </x:c>
      <x:c r="D65" s="96" t="n">
        <x:f>IF(C65&lt;=0,0,MIN(C65+E65,IF('Расчёт'!$B$10="Аннуитетный",IF('Расчёт'!$B$18="Сократить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65/('Расчёт'!$B$9*12-A65+1),C65*('Расчёт'!$B$8/1200)*(1+'Расчёт'!$B$8/1200)^('Расчёт'!$B$9*12-A65+1)/((1+'Расчёт'!$B$8/1200)^('Расчёт'!$B$9*12-A65+1)-1))),IF('Расчёт'!$B$18="Сократить срок",'Расчёт'!$I$5/('Расчёт'!$B$9*12)+E65,C65/('Расчёт'!$B$9*12-A65+1)+E65))))</x:f>
        <x:v>126551.72637412467</x:v>
      </x:c>
      <x:c r="E65" s="96" t="n">
        <x:f>IF(C65&gt;0,C65*'Расчёт'!$B$8/1200,0)</x:f>
        <x:v>87385.91755465152</x:v>
      </x:c>
      <x:c r="F65" s="96" t="n">
        <x:f>MAX(MIN(D65-E65,C65),0)</x:f>
        <x:v>39165.80881947315</x:v>
      </x:c>
      <x:c r="G65" s="96" t="n">
        <x:f>MIN(MAX('Расчёт'!$B$14+IF(AND('Расчёт'!$B$16&gt;0,'Расчёт'!$B$17&lt;&gt;"",B65&gt;='Расчёт'!$B$17,B64&lt;'Расчёт'!$B$17),'Расчёт'!$B$16,0),0),MAX(C65-F65,0))</x:f>
        <x:v>10000</x:v>
      </x:c>
      <x:c r="H65" s="96" t="n">
        <x:f>IF(C65&gt;0,D65+G65+'Расчёт'!$B$22,0)</x:f>
        <x:v>138051.72637412467</x:v>
      </x:c>
      <x:c r="I65" s="96" t="n">
        <x:f>MAX(C65-F65-G65,0)</x:f>
        <x:v>5619109.924455221</x:v>
      </x:c>
      <x:c r="J65" s="92"/>
      <x:c r="K65" s="96" t="n">
        <x:f>O64</x:f>
        <x:v>7685996.420055376</x:v>
      </x:c>
      <x:c r="L65" s="96" t="n">
        <x:f>IF(K65&lt;=0,0,MIN(K65+M65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65)))</x:f>
        <x:v>126551.72637412467</x:v>
      </x:c>
      <x:c r="M65" s="96" t="n">
        <x:f>IF(K65&gt;0,K65*'Расчёт'!$B$8/1200,0)</x:f>
        <x:v>118492.44480918706</x:v>
      </x:c>
      <x:c r="N65" s="96" t="n">
        <x:f>MAX(MIN(L65-M65,K65),0)</x:f>
        <x:v>8059.281564937613</x:v>
      </x:c>
      <x:c r="O65" s="96" t="n">
        <x:f>MAX(K65-N65,0)</x:f>
        <x:v>7677937.138490438</x:v>
      </x:c>
    </x:row>
    <x:row r="66" ht="18" customHeight="1">
      <x:c r="A66" s="98" t="n">
        <x:f>A65+1</x:f>
        <x:v>62</x:v>
      </x:c>
      <x:c r="B66" s="100" t="n">
        <x:f>DATE(YEAR(B65),MONTH(B65)+1,DAY(B65))</x:f>
        <x:v>48171</x:v>
      </x:c>
      <x:c r="C66" s="96" t="n">
        <x:f>I65</x:f>
        <x:v>5619109.924455221</x:v>
      </x:c>
      <x:c r="D66" s="96" t="n">
        <x:f>IF(C66&lt;=0,0,MIN(C66+E66,IF('Расчёт'!$B$10="Аннуитетный",IF('Расчёт'!$B$18="Сократить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66/('Расчёт'!$B$9*12-A66+1),C66*('Расчёт'!$B$8/1200)*(1+'Расчёт'!$B$8/1200)^('Расчёт'!$B$9*12-A66+1)/((1+'Расчёт'!$B$8/1200)^('Расчёт'!$B$9*12-A66+1)-1))),IF('Расчёт'!$B$18="Сократить срок",'Расчёт'!$I$5/('Расчёт'!$B$9*12)+E66,C66/('Расчёт'!$B$9*12-A66+1)+E66))))</x:f>
        <x:v>126551.72637412467</x:v>
      </x:c>
      <x:c r="E66" s="96" t="n">
        <x:f>IF(C66&gt;0,C66*'Расчёт'!$B$8/1200,0)</x:f>
        <x:v>86627.94466868465</x:v>
      </x:c>
      <x:c r="F66" s="96" t="n">
        <x:f>MAX(MIN(D66-E66,C66),0)</x:f>
        <x:v>39923.78170544002</x:v>
      </x:c>
      <x:c r="G66" s="96" t="n">
        <x:f>MIN(MAX('Расчёт'!$B$14+IF(AND('Расчёт'!$B$16&gt;0,'Расчёт'!$B$17&lt;&gt;"",B66&gt;='Расчёт'!$B$17,B65&lt;'Расчёт'!$B$17),'Расчёт'!$B$16,0),0),MAX(C66-F66,0))</x:f>
        <x:v>10000</x:v>
      </x:c>
      <x:c r="H66" s="96" t="n">
        <x:f>IF(C66&gt;0,D66+G66+'Расчёт'!$B$22,0)</x:f>
        <x:v>138051.72637412467</x:v>
      </x:c>
      <x:c r="I66" s="96" t="n">
        <x:f>MAX(C66-F66-G66,0)</x:f>
        <x:v>5569186.142749781</x:v>
      </x:c>
      <x:c r="J66" s="92"/>
      <x:c r="K66" s="96" t="n">
        <x:f>O65</x:f>
        <x:v>7677937.138490438</x:v>
      </x:c>
      <x:c r="L66" s="96" t="n">
        <x:f>IF(K66&lt;=0,0,MIN(K66+M66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66)))</x:f>
        <x:v>126551.72637412467</x:v>
      </x:c>
      <x:c r="M66" s="96" t="n">
        <x:f>IF(K66&gt;0,K66*'Расчёт'!$B$8/1200,0)</x:f>
        <x:v>118368.19755172759</x:v>
      </x:c>
      <x:c r="N66" s="96" t="n">
        <x:f>MAX(MIN(L66-M66,K66),0)</x:f>
        <x:v>8183.528822397086</x:v>
      </x:c>
      <x:c r="O66" s="96" t="n">
        <x:f>MAX(K66-N66,0)</x:f>
        <x:v>7669753.609668042</x:v>
      </x:c>
    </x:row>
    <x:row r="67" ht="18" customHeight="1">
      <x:c r="A67" s="98" t="n">
        <x:f>A66+1</x:f>
        <x:v>63</x:v>
      </x:c>
      <x:c r="B67" s="100" t="n">
        <x:f>DATE(YEAR(B66),MONTH(B66)+1,DAY(B66))</x:f>
        <x:v>48201</x:v>
      </x:c>
      <x:c r="C67" s="96" t="n">
        <x:f>I66</x:f>
        <x:v>5569186.142749781</x:v>
      </x:c>
      <x:c r="D67" s="96" t="n">
        <x:f>IF(C67&lt;=0,0,MIN(C67+E67,IF('Расчёт'!$B$10="Аннуитетный",IF('Расчёт'!$B$18="Сократить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67/('Расчёт'!$B$9*12-A67+1),C67*('Расчёт'!$B$8/1200)*(1+'Расчёт'!$B$8/1200)^('Расчёт'!$B$9*12-A67+1)/((1+'Расчёт'!$B$8/1200)^('Расчёт'!$B$9*12-A67+1)-1))),IF('Расчёт'!$B$18="Сократить срок",'Расчёт'!$I$5/('Расчёт'!$B$9*12)+E67,C67/('Расчёт'!$B$9*12-A67+1)+E67))))</x:f>
        <x:v>126551.72637412467</x:v>
      </x:c>
      <x:c r="E67" s="96" t="n">
        <x:f>IF(C67&gt;0,C67*'Расчёт'!$B$8/1200,0)</x:f>
        <x:v>85858.28636739246</x:v>
      </x:c>
      <x:c r="F67" s="96" t="n">
        <x:f>MAX(MIN(D67-E67,C67),0)</x:f>
        <x:v>40693.44000673221</x:v>
      </x:c>
      <x:c r="G67" s="96" t="n">
        <x:f>MIN(MAX('Расчёт'!$B$14+IF(AND('Расчёт'!$B$16&gt;0,'Расчёт'!$B$17&lt;&gt;"",B67&gt;='Расчёт'!$B$17,B66&lt;'Расчёт'!$B$17),'Расчёт'!$B$16,0),0),MAX(C67-F67,0))</x:f>
        <x:v>10000</x:v>
      </x:c>
      <x:c r="H67" s="96" t="n">
        <x:f>IF(C67&gt;0,D67+G67+'Расчёт'!$B$22,0)</x:f>
        <x:v>138051.72637412467</x:v>
      </x:c>
      <x:c r="I67" s="96" t="n">
        <x:f>MAX(C67-F67-G67,0)</x:f>
        <x:v>5518492.702743049</x:v>
      </x:c>
      <x:c r="J67" s="92"/>
      <x:c r="K67" s="96" t="n">
        <x:f>O66</x:f>
        <x:v>7669753.609668042</x:v>
      </x:c>
      <x:c r="L67" s="96" t="n">
        <x:f>IF(K67&lt;=0,0,MIN(K67+M67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67)))</x:f>
        <x:v>126551.72637412467</x:v>
      </x:c>
      <x:c r="M67" s="96" t="n">
        <x:f>IF(K67&gt;0,K67*'Расчёт'!$B$8/1200,0)</x:f>
        <x:v>118242.03481571565</x:v>
      </x:c>
      <x:c r="N67" s="96" t="n">
        <x:f>MAX(MIN(L67-M67,K67),0)</x:f>
        <x:v>8309.691558409017</x:v>
      </x:c>
      <x:c r="O67" s="96" t="n">
        <x:f>MAX(K67-N67,0)</x:f>
        <x:v>7661443.918109633</x:v>
      </x:c>
    </x:row>
    <x:row r="68" ht="18" customHeight="1">
      <x:c r="A68" s="98" t="n">
        <x:f>A67+1</x:f>
        <x:v>64</x:v>
      </x:c>
      <x:c r="B68" s="100" t="n">
        <x:f>DATE(YEAR(B67),MONTH(B67)+1,DAY(B67))</x:f>
        <x:v>48232</x:v>
      </x:c>
      <x:c r="C68" s="96" t="n">
        <x:f>I67</x:f>
        <x:v>5518492.702743049</x:v>
      </x:c>
      <x:c r="D68" s="96" t="n">
        <x:f>IF(C68&lt;=0,0,MIN(C68+E68,IF('Расчёт'!$B$10="Аннуитетный",IF('Расчёт'!$B$18="Сократить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68/('Расчёт'!$B$9*12-A68+1),C68*('Расчёт'!$B$8/1200)*(1+'Расчёт'!$B$8/1200)^('Расчёт'!$B$9*12-A68+1)/((1+'Расчёт'!$B$8/1200)^('Расчёт'!$B$9*12-A68+1)-1))),IF('Расчёт'!$B$18="Сократить срок",'Расчёт'!$I$5/('Расчёт'!$B$9*12)+E68,C68/('Расчёт'!$B$9*12-A68+1)+E68))))</x:f>
        <x:v>126551.72637412467</x:v>
      </x:c>
      <x:c r="E68" s="96" t="n">
        <x:f>IF(C68&gt;0,C68*'Расчёт'!$B$8/1200,0)</x:f>
        <x:v>85076.762500622</x:v>
      </x:c>
      <x:c r="F68" s="96" t="n">
        <x:f>MAX(MIN(D68-E68,C68),0)</x:f>
        <x:v>41474.96387350267</x:v>
      </x:c>
      <x:c r="G68" s="96" t="n">
        <x:f>MIN(MAX('Расчёт'!$B$14+IF(AND('Расчёт'!$B$16&gt;0,'Расчёт'!$B$17&lt;&gt;"",B68&gt;='Расчёт'!$B$17,B67&lt;'Расчёт'!$B$17),'Расчёт'!$B$16,0),0),MAX(C68-F68,0))</x:f>
        <x:v>10000</x:v>
      </x:c>
      <x:c r="H68" s="96" t="n">
        <x:f>IF(C68&gt;0,D68+G68+'Расчёт'!$B$22,0)</x:f>
        <x:v>138051.72637412467</x:v>
      </x:c>
      <x:c r="I68" s="96" t="n">
        <x:f>MAX(C68-F68-G68,0)</x:f>
        <x:v>5467017.738869546</x:v>
      </x:c>
      <x:c r="J68" s="92"/>
      <x:c r="K68" s="96" t="n">
        <x:f>O67</x:f>
        <x:v>7661443.918109633</x:v>
      </x:c>
      <x:c r="L68" s="96" t="n">
        <x:f>IF(K68&lt;=0,0,MIN(K68+M68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68)))</x:f>
        <x:v>126551.72637412467</x:v>
      </x:c>
      <x:c r="M68" s="96" t="n">
        <x:f>IF(K68&gt;0,K68*'Расчёт'!$B$8/1200,0)</x:f>
        <x:v>118113.92707085684</x:v>
      </x:c>
      <x:c r="N68" s="96" t="n">
        <x:f>MAX(MIN(L68-M68,K68),0)</x:f>
        <x:v>8437.799303267835</x:v>
      </x:c>
      <x:c r="O68" s="96" t="n">
        <x:f>MAX(K68-N68,0)</x:f>
        <x:v>7653006.118806365</x:v>
      </x:c>
    </x:row>
    <x:row r="69" ht="18" customHeight="1">
      <x:c r="A69" s="98" t="n">
        <x:f>A68+1</x:f>
        <x:v>65</x:v>
      </x:c>
      <x:c r="B69" s="100" t="n">
        <x:f>DATE(YEAR(B68),MONTH(B68)+1,DAY(B68))</x:f>
        <x:v>48263</x:v>
      </x:c>
      <x:c r="C69" s="96" t="n">
        <x:f>I68</x:f>
        <x:v>5467017.738869546</x:v>
      </x:c>
      <x:c r="D69" s="96" t="n">
        <x:f>IF(C69&lt;=0,0,MIN(C69+E69,IF('Расчёт'!$B$10="Аннуитетный",IF('Расчёт'!$B$18="Сократить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69/('Расчёт'!$B$9*12-A69+1),C69*('Расчёт'!$B$8/1200)*(1+'Расчёт'!$B$8/1200)^('Расчёт'!$B$9*12-A69+1)/((1+'Расчёт'!$B$8/1200)^('Расчёт'!$B$9*12-A69+1)-1))),IF('Расчёт'!$B$18="Сократить срок",'Расчёт'!$I$5/('Расчёт'!$B$9*12)+E69,C69/('Расчёт'!$B$9*12-A69+1)+E69))))</x:f>
        <x:v>126551.72637412467</x:v>
      </x:c>
      <x:c r="E69" s="96" t="n">
        <x:f>IF(C69&gt;0,C69*'Расчёт'!$B$8/1200,0)</x:f>
        <x:v>84283.1901409055</x:v>
      </x:c>
      <x:c r="F69" s="96" t="n">
        <x:f>MAX(MIN(D69-E69,C69),0)</x:f>
        <x:v>42268.53623321917</x:v>
      </x:c>
      <x:c r="G69" s="96" t="n">
        <x:f>MIN(MAX('Расчёт'!$B$14+IF(AND('Расчёт'!$B$16&gt;0,'Расчёт'!$B$17&lt;&gt;"",B69&gt;='Расчёт'!$B$17,B68&lt;'Расчёт'!$B$17),'Расчёт'!$B$16,0),0),MAX(C69-F69,0))</x:f>
        <x:v>10000</x:v>
      </x:c>
      <x:c r="H69" s="96" t="n">
        <x:f>IF(C69&gt;0,D69+G69+'Расчёт'!$B$22,0)</x:f>
        <x:v>138051.72637412467</x:v>
      </x:c>
      <x:c r="I69" s="96" t="n">
        <x:f>MAX(C69-F69-G69,0)</x:f>
        <x:v>5414749.202636327</x:v>
      </x:c>
      <x:c r="J69" s="92"/>
      <x:c r="K69" s="96" t="n">
        <x:f>O68</x:f>
        <x:v>7653006.118806365</x:v>
      </x:c>
      <x:c r="L69" s="96" t="n">
        <x:f>IF(K69&lt;=0,0,MIN(K69+M69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69)))</x:f>
        <x:v>126551.72637412467</x:v>
      </x:c>
      <x:c r="M69" s="96" t="n">
        <x:f>IF(K69&gt;0,K69*'Расчёт'!$B$8/1200,0)</x:f>
        <x:v>117983.84433159813</x:v>
      </x:c>
      <x:c r="N69" s="96" t="n">
        <x:f>MAX(MIN(L69-M69,K69),0)</x:f>
        <x:v>8567.882042526544</x:v>
      </x:c>
      <x:c r="O69" s="96" t="n">
        <x:f>MAX(K69-N69,0)</x:f>
        <x:v>7644438.236763839</x:v>
      </x:c>
    </x:row>
    <x:row r="70" ht="18" customHeight="1">
      <x:c r="A70" s="98" t="n">
        <x:f>A69+1</x:f>
        <x:v>66</x:v>
      </x:c>
      <x:c r="B70" s="100" t="n">
        <x:f>DATE(YEAR(B69),MONTH(B69)+1,DAY(B69))</x:f>
        <x:v>48292</x:v>
      </x:c>
      <x:c r="C70" s="96" t="n">
        <x:f>I69</x:f>
        <x:v>5414749.202636327</x:v>
      </x:c>
      <x:c r="D70" s="96" t="n">
        <x:f>IF(C70&lt;=0,0,MIN(C70+E70,IF('Расчёт'!$B$10="Аннуитетный",IF('Расчёт'!$B$18="Сократить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70/('Расчёт'!$B$9*12-A70+1),C70*('Расчёт'!$B$8/1200)*(1+'Расчёт'!$B$8/1200)^('Расчёт'!$B$9*12-A70+1)/((1+'Расчёт'!$B$8/1200)^('Расчёт'!$B$9*12-A70+1)-1))),IF('Расчёт'!$B$18="Сократить срок",'Расчёт'!$I$5/('Расчёт'!$B$9*12)+E70,C70/('Расчёт'!$B$9*12-A70+1)+E70))))</x:f>
        <x:v>126551.72637412467</x:v>
      </x:c>
      <x:c r="E70" s="96" t="n">
        <x:f>IF(C70&gt;0,C70*'Расчёт'!$B$8/1200,0)</x:f>
        <x:v>83477.38354064336</x:v>
      </x:c>
      <x:c r="F70" s="96" t="n">
        <x:f>MAX(MIN(D70-E70,C70),0)</x:f>
        <x:v>43074.34283348131</x:v>
      </x:c>
      <x:c r="G70" s="96" t="n">
        <x:f>MIN(MAX('Расчёт'!$B$14+IF(AND('Расчёт'!$B$16&gt;0,'Расчёт'!$B$17&lt;&gt;"",B70&gt;='Расчёт'!$B$17,B69&lt;'Расчёт'!$B$17),'Расчёт'!$B$16,0),0),MAX(C70-F70,0))</x:f>
        <x:v>10000</x:v>
      </x:c>
      <x:c r="H70" s="96" t="n">
        <x:f>IF(C70&gt;0,D70+G70+'Расчёт'!$B$22,0)</x:f>
        <x:v>138051.72637412467</x:v>
      </x:c>
      <x:c r="I70" s="96" t="n">
        <x:f>MAX(C70-F70-G70,0)</x:f>
        <x:v>5361674.859802845</x:v>
      </x:c>
      <x:c r="J70" s="92"/>
      <x:c r="K70" s="96" t="n">
        <x:f>O69</x:f>
        <x:v>7644438.236763839</x:v>
      </x:c>
      <x:c r="L70" s="96" t="n">
        <x:f>IF(K70&lt;=0,0,MIN(K70+M70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70)))</x:f>
        <x:v>126551.72637412467</x:v>
      </x:c>
      <x:c r="M70" s="96" t="n">
        <x:f>IF(K70&gt;0,K70*'Расчёт'!$B$8/1200,0)</x:f>
        <x:v>117851.75615010917</x:v>
      </x:c>
      <x:c r="N70" s="96" t="n">
        <x:f>MAX(MIN(L70-M70,K70),0)</x:f>
        <x:v>8699.970224015502</x:v>
      </x:c>
      <x:c r="O70" s="96" t="n">
        <x:f>MAX(K70-N70,0)</x:f>
        <x:v>7635738.266539823</x:v>
      </x:c>
    </x:row>
    <x:row r="71" ht="18" customHeight="1">
      <x:c r="A71" s="98" t="n">
        <x:f>A70+1</x:f>
        <x:v>67</x:v>
      </x:c>
      <x:c r="B71" s="100" t="n">
        <x:f>DATE(YEAR(B70),MONTH(B70)+1,DAY(B70))</x:f>
        <x:v>48323</x:v>
      </x:c>
      <x:c r="C71" s="96" t="n">
        <x:f>I70</x:f>
        <x:v>5361674.859802845</x:v>
      </x:c>
      <x:c r="D71" s="96" t="n">
        <x:f>IF(C71&lt;=0,0,MIN(C71+E71,IF('Расчёт'!$B$10="Аннуитетный",IF('Расчёт'!$B$18="Сократить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71/('Расчёт'!$B$9*12-A71+1),C71*('Расчёт'!$B$8/1200)*(1+'Расчёт'!$B$8/1200)^('Расчёт'!$B$9*12-A71+1)/((1+'Расчёт'!$B$8/1200)^('Расчёт'!$B$9*12-A71+1)-1))),IF('Расчёт'!$B$18="Сократить срок",'Расчёт'!$I$5/('Расчёт'!$B$9*12)+E71,C71/('Расчёт'!$B$9*12-A71+1)+E71))))</x:f>
        <x:v>126551.72637412467</x:v>
      </x:c>
      <x:c r="E71" s="96" t="n">
        <x:f>IF(C71&gt;0,C71*'Расчёт'!$B$8/1200,0)</x:f>
        <x:v>82659.15408862718</x:v>
      </x:c>
      <x:c r="F71" s="96" t="n">
        <x:f>MAX(MIN(D71-E71,C71),0)</x:f>
        <x:v>43892.57228549749</x:v>
      </x:c>
      <x:c r="G71" s="96" t="n">
        <x:f>MIN(MAX('Расчёт'!$B$14+IF(AND('Расчёт'!$B$16&gt;0,'Расчёт'!$B$17&lt;&gt;"",B71&gt;='Расчёт'!$B$17,B70&lt;'Расчёт'!$B$17),'Расчёт'!$B$16,0),0),MAX(C71-F71,0))</x:f>
        <x:v>10000</x:v>
      </x:c>
      <x:c r="H71" s="96" t="n">
        <x:f>IF(C71&gt;0,D71+G71+'Расчёт'!$B$22,0)</x:f>
        <x:v>138051.72637412467</x:v>
      </x:c>
      <x:c r="I71" s="96" t="n">
        <x:f>MAX(C71-F71-G71,0)</x:f>
        <x:v>5307782.287517347</x:v>
      </x:c>
      <x:c r="J71" s="92"/>
      <x:c r="K71" s="96" t="n">
        <x:f>O70</x:f>
        <x:v>7635738.266539823</x:v>
      </x:c>
      <x:c r="L71" s="96" t="n">
        <x:f>IF(K71&lt;=0,0,MIN(K71+M71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71)))</x:f>
        <x:v>126551.72637412467</x:v>
      </x:c>
      <x:c r="M71" s="96" t="n">
        <x:f>IF(K71&gt;0,K71*'Расчёт'!$B$8/1200,0)</x:f>
        <x:v>117717.63160915561</x:v>
      </x:c>
      <x:c r="N71" s="96" t="n">
        <x:f>MAX(MIN(L71-M71,K71),0)</x:f>
        <x:v>8834.094764969064</x:v>
      </x:c>
      <x:c r="O71" s="96" t="n">
        <x:f>MAX(K71-N71,0)</x:f>
        <x:v>7626904.171774854</x:v>
      </x:c>
    </x:row>
    <x:row r="72" ht="18" customHeight="1">
      <x:c r="A72" s="98" t="n">
        <x:f>A71+1</x:f>
        <x:v>68</x:v>
      </x:c>
      <x:c r="B72" s="100" t="n">
        <x:f>DATE(YEAR(B71),MONTH(B71)+1,DAY(B71))</x:f>
        <x:v>48353</x:v>
      </x:c>
      <x:c r="C72" s="96" t="n">
        <x:f>I71</x:f>
        <x:v>5307782.287517347</x:v>
      </x:c>
      <x:c r="D72" s="96" t="n">
        <x:f>IF(C72&lt;=0,0,MIN(C72+E72,IF('Расчёт'!$B$10="Аннуитетный",IF('Расчёт'!$B$18="Сократить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72/('Расчёт'!$B$9*12-A72+1),C72*('Расчёт'!$B$8/1200)*(1+'Расчёт'!$B$8/1200)^('Расчёт'!$B$9*12-A72+1)/((1+'Расчёт'!$B$8/1200)^('Расчёт'!$B$9*12-A72+1)-1))),IF('Расчёт'!$B$18="Сократить срок",'Расчёт'!$I$5/('Расчёт'!$B$9*12)+E72,C72/('Расчёт'!$B$9*12-A72+1)+E72))))</x:f>
        <x:v>126551.72637412467</x:v>
      </x:c>
      <x:c r="E72" s="96" t="n">
        <x:f>IF(C72&gt;0,C72*'Расчёт'!$B$8/1200,0)</x:f>
        <x:v>81828.31026589243</x:v>
      </x:c>
      <x:c r="F72" s="96" t="n">
        <x:f>MAX(MIN(D72-E72,C72),0)</x:f>
        <x:v>44723.41610823224</x:v>
      </x:c>
      <x:c r="G72" s="96" t="n">
        <x:f>MIN(MAX('Расчёт'!$B$14+IF(AND('Расчёт'!$B$16&gt;0,'Расчёт'!$B$17&lt;&gt;"",B72&gt;='Расчёт'!$B$17,B71&lt;'Расчёт'!$B$17),'Расчёт'!$B$16,0),0),MAX(C72-F72,0))</x:f>
        <x:v>10000</x:v>
      </x:c>
      <x:c r="H72" s="96" t="n">
        <x:f>IF(C72&gt;0,D72+G72+'Расчёт'!$B$22,0)</x:f>
        <x:v>138051.72637412467</x:v>
      </x:c>
      <x:c r="I72" s="96" t="n">
        <x:f>MAX(C72-F72-G72,0)</x:f>
        <x:v>5253058.871409115</x:v>
      </x:c>
      <x:c r="J72" s="92"/>
      <x:c r="K72" s="96" t="n">
        <x:f>O71</x:f>
        <x:v>7626904.171774854</x:v>
      </x:c>
      <x:c r="L72" s="96" t="n">
        <x:f>IF(K72&lt;=0,0,MIN(K72+M72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72)))</x:f>
        <x:v>126551.72637412467</x:v>
      </x:c>
      <x:c r="M72" s="96" t="n">
        <x:f>IF(K72&gt;0,K72*'Расчёт'!$B$8/1200,0)</x:f>
        <x:v>117581.43931486233</x:v>
      </x:c>
      <x:c r="N72" s="96" t="n">
        <x:f>MAX(MIN(L72-M72,K72),0)</x:f>
        <x:v>8970.287059262337</x:v>
      </x:c>
      <x:c r="O72" s="96" t="n">
        <x:f>MAX(K72-N72,0)</x:f>
        <x:v>7617933.884715592</x:v>
      </x:c>
    </x:row>
    <x:row r="73" ht="18" customHeight="1">
      <x:c r="A73" s="98" t="n">
        <x:f>A72+1</x:f>
        <x:v>69</x:v>
      </x:c>
      <x:c r="B73" s="100" t="n">
        <x:f>DATE(YEAR(B72),MONTH(B72)+1,DAY(B72))</x:f>
        <x:v>48384</x:v>
      </x:c>
      <x:c r="C73" s="96" t="n">
        <x:f>I72</x:f>
        <x:v>5253058.871409115</x:v>
      </x:c>
      <x:c r="D73" s="96" t="n">
        <x:f>IF(C73&lt;=0,0,MIN(C73+E73,IF('Расчёт'!$B$10="Аннуитетный",IF('Расчёт'!$B$18="Сократить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73/('Расчёт'!$B$9*12-A73+1),C73*('Расчёт'!$B$8/1200)*(1+'Расчёт'!$B$8/1200)^('Расчёт'!$B$9*12-A73+1)/((1+'Расчёт'!$B$8/1200)^('Расчёт'!$B$9*12-A73+1)-1))),IF('Расчёт'!$B$18="Сократить срок",'Расчёт'!$I$5/('Расчёт'!$B$9*12)+E73,C73/('Расчёт'!$B$9*12-A73+1)+E73))))</x:f>
        <x:v>126551.72637412467</x:v>
      </x:c>
      <x:c r="E73" s="96" t="n">
        <x:f>IF(C73&gt;0,C73*'Расчёт'!$B$8/1200,0)</x:f>
        <x:v>80984.65760089054</x:v>
      </x:c>
      <x:c r="F73" s="96" t="n">
        <x:f>MAX(MIN(D73-E73,C73),0)</x:f>
        <x:v>45567.06877323413</x:v>
      </x:c>
      <x:c r="G73" s="96" t="n">
        <x:f>MIN(MAX('Расчёт'!$B$14+IF(AND('Расчёт'!$B$16&gt;0,'Расчёт'!$B$17&lt;&gt;"",B73&gt;='Расчёт'!$B$17,B72&lt;'Расчёт'!$B$17),'Расчёт'!$B$16,0),0),MAX(C73-F73,0))</x:f>
        <x:v>10000</x:v>
      </x:c>
      <x:c r="H73" s="96" t="n">
        <x:f>IF(C73&gt;0,D73+G73+'Расчёт'!$B$22,0)</x:f>
        <x:v>138051.72637412467</x:v>
      </x:c>
      <x:c r="I73" s="96" t="n">
        <x:f>MAX(C73-F73-G73,0)</x:f>
        <x:v>5197491.802635881</x:v>
      </x:c>
      <x:c r="J73" s="92"/>
      <x:c r="K73" s="96" t="n">
        <x:f>O72</x:f>
        <x:v>7617933.884715592</x:v>
      </x:c>
      <x:c r="L73" s="96" t="n">
        <x:f>IF(K73&lt;=0,0,MIN(K73+M73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73)))</x:f>
        <x:v>126551.72637412467</x:v>
      </x:c>
      <x:c r="M73" s="96" t="n">
        <x:f>IF(K73&gt;0,K73*'Расчёт'!$B$8/1200,0)</x:f>
        <x:v>117443.14738936536</x:v>
      </x:c>
      <x:c r="N73" s="96" t="n">
        <x:f>MAX(MIN(L73-M73,K73),0)</x:f>
        <x:v>9108.578984759311</x:v>
      </x:c>
      <x:c r="O73" s="96" t="n">
        <x:f>MAX(K73-N73,0)</x:f>
        <x:v>7608825.305730832</x:v>
      </x:c>
    </x:row>
    <x:row r="74" ht="18" customHeight="1">
      <x:c r="A74" s="98" t="n">
        <x:f>A73+1</x:f>
        <x:v>70</x:v>
      </x:c>
      <x:c r="B74" s="100" t="n">
        <x:f>DATE(YEAR(B73),MONTH(B73)+1,DAY(B73))</x:f>
        <x:v>48414</x:v>
      </x:c>
      <x:c r="C74" s="96" t="n">
        <x:f>I73</x:f>
        <x:v>5197491.802635881</x:v>
      </x:c>
      <x:c r="D74" s="96" t="n">
        <x:f>IF(C74&lt;=0,0,MIN(C74+E74,IF('Расчёт'!$B$10="Аннуитетный",IF('Расчёт'!$B$18="Сократить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74/('Расчёт'!$B$9*12-A74+1),C74*('Расчёт'!$B$8/1200)*(1+'Расчёт'!$B$8/1200)^('Расчёт'!$B$9*12-A74+1)/((1+'Расчёт'!$B$8/1200)^('Расчёт'!$B$9*12-A74+1)-1))),IF('Расчёт'!$B$18="Сократить срок",'Расчёт'!$I$5/('Расчёт'!$B$9*12)+E74,C74/('Расчёт'!$B$9*12-A74+1)+E74))))</x:f>
        <x:v>126551.72637412467</x:v>
      </x:c>
      <x:c r="E74" s="96" t="n">
        <x:f>IF(C74&gt;0,C74*'Расчёт'!$B$8/1200,0)</x:f>
        <x:v>80127.99862396983</x:v>
      </x:c>
      <x:c r="F74" s="96" t="n">
        <x:f>MAX(MIN(D74-E74,C74),0)</x:f>
        <x:v>46423.72775015484</x:v>
      </x:c>
      <x:c r="G74" s="96" t="n">
        <x:f>MIN(MAX('Расчёт'!$B$14+IF(AND('Расчёт'!$B$16&gt;0,'Расчёт'!$B$17&lt;&gt;"",B74&gt;='Расчёт'!$B$17,B73&lt;'Расчёт'!$B$17),'Расчёт'!$B$16,0),0),MAX(C74-F74,0))</x:f>
        <x:v>10000</x:v>
      </x:c>
      <x:c r="H74" s="96" t="n">
        <x:f>IF(C74&gt;0,D74+G74+'Расчёт'!$B$22,0)</x:f>
        <x:v>138051.72637412467</x:v>
      </x:c>
      <x:c r="I74" s="96" t="n">
        <x:f>MAX(C74-F74-G74,0)</x:f>
        <x:v>5141068.074885726</x:v>
      </x:c>
      <x:c r="J74" s="92"/>
      <x:c r="K74" s="96" t="n">
        <x:f>O73</x:f>
        <x:v>7608825.305730832</x:v>
      </x:c>
      <x:c r="L74" s="96" t="n">
        <x:f>IF(K74&lt;=0,0,MIN(K74+M74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74)))</x:f>
        <x:v>126551.72637412467</x:v>
      </x:c>
      <x:c r="M74" s="96" t="n">
        <x:f>IF(K74&gt;0,K74*'Расчёт'!$B$8/1200,0)</x:f>
        <x:v>117302.72346335034</x:v>
      </x:c>
      <x:c r="N74" s="96" t="n">
        <x:f>MAX(MIN(L74-M74,K74),0)</x:f>
        <x:v>9249.002910774332</x:v>
      </x:c>
      <x:c r="O74" s="96" t="n">
        <x:f>MAX(K74-N74,0)</x:f>
        <x:v>7599576.302820058</x:v>
      </x:c>
    </x:row>
    <x:row r="75" ht="18" customHeight="1">
      <x:c r="A75" s="98" t="n">
        <x:f>A74+1</x:f>
        <x:v>71</x:v>
      </x:c>
      <x:c r="B75" s="100" t="n">
        <x:f>DATE(YEAR(B74),MONTH(B74)+1,DAY(B74))</x:f>
        <x:v>48445</x:v>
      </x:c>
      <x:c r="C75" s="96" t="n">
        <x:f>I74</x:f>
        <x:v>5141068.074885726</x:v>
      </x:c>
      <x:c r="D75" s="96" t="n">
        <x:f>IF(C75&lt;=0,0,MIN(C75+E75,IF('Расчёт'!$B$10="Аннуитетный",IF('Расчёт'!$B$18="Сократить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75/('Расчёт'!$B$9*12-A75+1),C75*('Расчёт'!$B$8/1200)*(1+'Расчёт'!$B$8/1200)^('Расчёт'!$B$9*12-A75+1)/((1+'Расчёт'!$B$8/1200)^('Расчёт'!$B$9*12-A75+1)-1))),IF('Расчёт'!$B$18="Сократить срок",'Расчёт'!$I$5/('Расчёт'!$B$9*12)+E75,C75/('Расчёт'!$B$9*12-A75+1)+E75))))</x:f>
        <x:v>126551.72637412467</x:v>
      </x:c>
      <x:c r="E75" s="96" t="n">
        <x:f>IF(C75&gt;0,C75*'Расчёт'!$B$8/1200,0)</x:f>
        <x:v>79258.13282115494</x:v>
      </x:c>
      <x:c r="F75" s="96" t="n">
        <x:f>MAX(MIN(D75-E75,C75),0)</x:f>
        <x:v>47293.59355296973</x:v>
      </x:c>
      <x:c r="G75" s="96" t="n">
        <x:f>MIN(MAX('Расчёт'!$B$14+IF(AND('Расчёт'!$B$16&gt;0,'Расчёт'!$B$17&lt;&gt;"",B75&gt;='Расчёт'!$B$17,B74&lt;'Расчёт'!$B$17),'Расчёт'!$B$16,0),0),MAX(C75-F75,0))</x:f>
        <x:v>10000</x:v>
      </x:c>
      <x:c r="H75" s="96" t="n">
        <x:f>IF(C75&gt;0,D75+G75+'Расчёт'!$B$22,0)</x:f>
        <x:v>138051.72637412467</x:v>
      </x:c>
      <x:c r="I75" s="96" t="n">
        <x:f>MAX(C75-F75-G75,0)</x:f>
        <x:v>5083774.481332757</x:v>
      </x:c>
      <x:c r="J75" s="92"/>
      <x:c r="K75" s="96" t="n">
        <x:f>O74</x:f>
        <x:v>7599576.302820058</x:v>
      </x:c>
      <x:c r="L75" s="96" t="n">
        <x:f>IF(K75&lt;=0,0,MIN(K75+M75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75)))</x:f>
        <x:v>126551.72637412467</x:v>
      </x:c>
      <x:c r="M75" s="96" t="n">
        <x:f>IF(K75&gt;0,K75*'Расчёт'!$B$8/1200,0)</x:f>
        <x:v>117160.13466847589</x:v>
      </x:c>
      <x:c r="N75" s="96" t="n">
        <x:f>MAX(MIN(L75-M75,K75),0)</x:f>
        <x:v>9391.591705648781</x:v>
      </x:c>
      <x:c r="O75" s="96" t="n">
        <x:f>MAX(K75-N75,0)</x:f>
        <x:v>7590184.711114408</x:v>
      </x:c>
    </x:row>
    <x:row r="76" ht="18" customHeight="1">
      <x:c r="A76" s="98" t="n">
        <x:f>A75+1</x:f>
        <x:v>72</x:v>
      </x:c>
      <x:c r="B76" s="100" t="n">
        <x:f>DATE(YEAR(B75),MONTH(B75)+1,DAY(B75))</x:f>
        <x:v>48476</x:v>
      </x:c>
      <x:c r="C76" s="96" t="n">
        <x:f>I75</x:f>
        <x:v>5083774.481332757</x:v>
      </x:c>
      <x:c r="D76" s="96" t="n">
        <x:f>IF(C76&lt;=0,0,MIN(C76+E76,IF('Расчёт'!$B$10="Аннуитетный",IF('Расчёт'!$B$18="Сократить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76/('Расчёт'!$B$9*12-A76+1),C76*('Расчёт'!$B$8/1200)*(1+'Расчёт'!$B$8/1200)^('Расчёт'!$B$9*12-A76+1)/((1+'Расчёт'!$B$8/1200)^('Расчёт'!$B$9*12-A76+1)-1))),IF('Расчёт'!$B$18="Сократить срок",'Расчёт'!$I$5/('Расчёт'!$B$9*12)+E76,C76/('Расчёт'!$B$9*12-A76+1)+E76))))</x:f>
        <x:v>126551.72637412467</x:v>
      </x:c>
      <x:c r="E76" s="96" t="n">
        <x:f>IF(C76&gt;0,C76*'Расчёт'!$B$8/1200,0)</x:f>
        <x:v>78374.85658721333</x:v>
      </x:c>
      <x:c r="F76" s="96" t="n">
        <x:f>MAX(MIN(D76-E76,C76),0)</x:f>
        <x:v>48176.86978691134</x:v>
      </x:c>
      <x:c r="G76" s="96" t="n">
        <x:f>MIN(MAX('Расчёт'!$B$14+IF(AND('Расчёт'!$B$16&gt;0,'Расчёт'!$B$17&lt;&gt;"",B76&gt;='Расчёт'!$B$17,B75&lt;'Расчёт'!$B$17),'Расчёт'!$B$16,0),0),MAX(C76-F76,0))</x:f>
        <x:v>10000</x:v>
      </x:c>
      <x:c r="H76" s="96" t="n">
        <x:f>IF(C76&gt;0,D76+G76+'Расчёт'!$B$22,0)</x:f>
        <x:v>138051.72637412467</x:v>
      </x:c>
      <x:c r="I76" s="96" t="n">
        <x:f>MAX(C76-F76-G76,0)</x:f>
        <x:v>5025597.611545845</x:v>
      </x:c>
      <x:c r="J76" s="92"/>
      <x:c r="K76" s="96" t="n">
        <x:f>O75</x:f>
        <x:v>7590184.711114408</x:v>
      </x:c>
      <x:c r="L76" s="96" t="n">
        <x:f>IF(K76&lt;=0,0,MIN(K76+M76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76)))</x:f>
        <x:v>126551.72637412467</x:v>
      </x:c>
      <x:c r="M76" s="96" t="n">
        <x:f>IF(K76&gt;0,K76*'Расчёт'!$B$8/1200,0)</x:f>
        <x:v>117015.34762968046</x:v>
      </x:c>
      <x:c r="N76" s="96" t="n">
        <x:f>MAX(MIN(L76-M76,K76),0)</x:f>
        <x:v>9536.378744444213</x:v>
      </x:c>
      <x:c r="O76" s="96" t="n">
        <x:f>MAX(K76-N76,0)</x:f>
        <x:v>7580648.332369965</x:v>
      </x:c>
    </x:row>
    <x:row r="77" ht="18" customHeight="1">
      <x:c r="A77" s="98" t="n">
        <x:f>A76+1</x:f>
        <x:v>73</x:v>
      </x:c>
      <x:c r="B77" s="100" t="n">
        <x:f>DATE(YEAR(B76),MONTH(B76)+1,DAY(B76))</x:f>
        <x:v>48506</x:v>
      </x:c>
      <x:c r="C77" s="96" t="n">
        <x:f>I76</x:f>
        <x:v>5025597.611545845</x:v>
      </x:c>
      <x:c r="D77" s="96" t="n">
        <x:f>IF(C77&lt;=0,0,MIN(C77+E77,IF('Расчёт'!$B$10="Аннуитетный",IF('Расчёт'!$B$18="Сократить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77/('Расчёт'!$B$9*12-A77+1),C77*('Расчёт'!$B$8/1200)*(1+'Расчёт'!$B$8/1200)^('Расчёт'!$B$9*12-A77+1)/((1+'Расчёт'!$B$8/1200)^('Расчёт'!$B$9*12-A77+1)-1))),IF('Расчёт'!$B$18="Сократить срок",'Расчёт'!$I$5/('Расчёт'!$B$9*12)+E77,C77/('Расчёт'!$B$9*12-A77+1)+E77))))</x:f>
        <x:v>126551.72637412467</x:v>
      </x:c>
      <x:c r="E77" s="96" t="n">
        <x:f>IF(C77&gt;0,C77*'Расчёт'!$B$8/1200,0)</x:f>
        <x:v>77477.96317799843</x:v>
      </x:c>
      <x:c r="F77" s="96" t="n">
        <x:f>MAX(MIN(D77-E77,C77),0)</x:f>
        <x:v>49073.76319612624</x:v>
      </x:c>
      <x:c r="G77" s="96" t="n">
        <x:f>MIN(MAX('Расчёт'!$B$14+IF(AND('Расчёт'!$B$16&gt;0,'Расчёт'!$B$17&lt;&gt;"",B77&gt;='Расчёт'!$B$17,B76&lt;'Расчёт'!$B$17),'Расчёт'!$B$16,0),0),MAX(C77-F77,0))</x:f>
        <x:v>10000</x:v>
      </x:c>
      <x:c r="H77" s="96" t="n">
        <x:f>IF(C77&gt;0,D77+G77+'Расчёт'!$B$22,0)</x:f>
        <x:v>138051.72637412467</x:v>
      </x:c>
      <x:c r="I77" s="96" t="n">
        <x:f>MAX(C77-F77-G77,0)</x:f>
        <x:v>4966523.848349718</x:v>
      </x:c>
      <x:c r="J77" s="92"/>
      <x:c r="K77" s="96" t="n">
        <x:f>O76</x:f>
        <x:v>7580648.332369965</x:v>
      </x:c>
      <x:c r="L77" s="96" t="n">
        <x:f>IF(K77&lt;=0,0,MIN(K77+M77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77)))</x:f>
        <x:v>126551.72637412467</x:v>
      </x:c>
      <x:c r="M77" s="96" t="n">
        <x:f>IF(K77&gt;0,K77*'Расчёт'!$B$8/1200,0)</x:f>
        <x:v>116868.32845737027</x:v>
      </x:c>
      <x:c r="N77" s="96" t="n">
        <x:f>MAX(MIN(L77-M77,K77),0)</x:f>
        <x:v>9683.397916754402</x:v>
      </x:c>
      <x:c r="O77" s="96" t="n">
        <x:f>MAX(K77-N77,0)</x:f>
        <x:v>7570964.93445321</x:v>
      </x:c>
    </x:row>
    <x:row r="78" ht="18" customHeight="1">
      <x:c r="A78" s="98" t="n">
        <x:f>A77+1</x:f>
        <x:v>74</x:v>
      </x:c>
      <x:c r="B78" s="100" t="n">
        <x:f>DATE(YEAR(B77),MONTH(B77)+1,DAY(B77))</x:f>
        <x:v>48537</x:v>
      </x:c>
      <x:c r="C78" s="96" t="n">
        <x:f>I77</x:f>
        <x:v>4966523.848349718</x:v>
      </x:c>
      <x:c r="D78" s="96" t="n">
        <x:f>IF(C78&lt;=0,0,MIN(C78+E78,IF('Расчёт'!$B$10="Аннуитетный",IF('Расчёт'!$B$18="Сократить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78/('Расчёт'!$B$9*12-A78+1),C78*('Расчёт'!$B$8/1200)*(1+'Расчёт'!$B$8/1200)^('Расчёт'!$B$9*12-A78+1)/((1+'Расчёт'!$B$8/1200)^('Расчёт'!$B$9*12-A78+1)-1))),IF('Расчёт'!$B$18="Сократить срок",'Расчёт'!$I$5/('Расчёт'!$B$9*12)+E78,C78/('Расчёт'!$B$9*12-A78+1)+E78))))</x:f>
        <x:v>126551.72637412467</x:v>
      </x:c>
      <x:c r="E78" s="96" t="n">
        <x:f>IF(C78&gt;0,C78*'Расчёт'!$B$8/1200,0)</x:f>
        <x:v>76567.24266205817</x:v>
      </x:c>
      <x:c r="F78" s="96" t="n">
        <x:f>MAX(MIN(D78-E78,C78),0)</x:f>
        <x:v>49984.4837120665</x:v>
      </x:c>
      <x:c r="G78" s="96" t="n">
        <x:f>MIN(MAX('Расчёт'!$B$14+IF(AND('Расчёт'!$B$16&gt;0,'Расчёт'!$B$17&lt;&gt;"",B78&gt;='Расчёт'!$B$17,B77&lt;'Расчёт'!$B$17),'Расчёт'!$B$16,0),0),MAX(C78-F78,0))</x:f>
        <x:v>10000</x:v>
      </x:c>
      <x:c r="H78" s="96" t="n">
        <x:f>IF(C78&gt;0,D78+G78+'Расчёт'!$B$22,0)</x:f>
        <x:v>138051.72637412467</x:v>
      </x:c>
      <x:c r="I78" s="96" t="n">
        <x:f>MAX(C78-F78-G78,0)</x:f>
        <x:v>4906539.3646376515</x:v>
      </x:c>
      <x:c r="J78" s="92"/>
      <x:c r="K78" s="96" t="n">
        <x:f>O77</x:f>
        <x:v>7570964.93445321</x:v>
      </x:c>
      <x:c r="L78" s="96" t="n">
        <x:f>IF(K78&lt;=0,0,MIN(K78+M78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78)))</x:f>
        <x:v>126551.72637412467</x:v>
      </x:c>
      <x:c r="M78" s="96" t="n">
        <x:f>IF(K78&gt;0,K78*'Расчёт'!$B$8/1200,0)</x:f>
        <x:v>116719.04273948699</x:v>
      </x:c>
      <x:c r="N78" s="96" t="n">
        <x:f>MAX(MIN(L78-M78,K78),0)</x:f>
        <x:v>9832.68363463768</x:v>
      </x:c>
      <x:c r="O78" s="96" t="n">
        <x:f>MAX(K78-N78,0)</x:f>
        <x:v>7561132.250818572</x:v>
      </x:c>
    </x:row>
    <x:row r="79" ht="18" customHeight="1">
      <x:c r="A79" s="98" t="n">
        <x:f>A78+1</x:f>
        <x:v>75</x:v>
      </x:c>
      <x:c r="B79" s="100" t="n">
        <x:f>DATE(YEAR(B78),MONTH(B78)+1,DAY(B78))</x:f>
        <x:v>48567</x:v>
      </x:c>
      <x:c r="C79" s="96" t="n">
        <x:f>I78</x:f>
        <x:v>4906539.3646376515</x:v>
      </x:c>
      <x:c r="D79" s="96" t="n">
        <x:f>IF(C79&lt;=0,0,MIN(C79+E79,IF('Расчёт'!$B$10="Аннуитетный",IF('Расчёт'!$B$18="Сократить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79/('Расчёт'!$B$9*12-A79+1),C79*('Расчёт'!$B$8/1200)*(1+'Расчёт'!$B$8/1200)^('Расчёт'!$B$9*12-A79+1)/((1+'Расчёт'!$B$8/1200)^('Расчёт'!$B$9*12-A79+1)-1))),IF('Расчёт'!$B$18="Сократить срок",'Расчёт'!$I$5/('Расчёт'!$B$9*12)+E79,C79/('Расчёт'!$B$9*12-A79+1)+E79))))</x:f>
        <x:v>126551.72637412467</x:v>
      </x:c>
      <x:c r="E79" s="96" t="n">
        <x:f>IF(C79&gt;0,C79*'Расчёт'!$B$8/1200,0)</x:f>
        <x:v>75642.48187149712</x:v>
      </x:c>
      <x:c r="F79" s="96" t="n">
        <x:f>MAX(MIN(D79-E79,C79),0)</x:f>
        <x:v>50909.24450262755</x:v>
      </x:c>
      <x:c r="G79" s="96" t="n">
        <x:f>MIN(MAX('Расчёт'!$B$14+IF(AND('Расчёт'!$B$16&gt;0,'Расчёт'!$B$17&lt;&gt;"",B79&gt;='Расчёт'!$B$17,B78&lt;'Расчёт'!$B$17),'Расчёт'!$B$16,0),0),MAX(C79-F79,0))</x:f>
        <x:v>10000</x:v>
      </x:c>
      <x:c r="H79" s="96" t="n">
        <x:f>IF(C79&gt;0,D79+G79+'Расчёт'!$B$22,0)</x:f>
        <x:v>138051.72637412467</x:v>
      </x:c>
      <x:c r="I79" s="96" t="n">
        <x:f>MAX(C79-F79-G79,0)</x:f>
        <x:v>4845630.120135024</x:v>
      </x:c>
      <x:c r="J79" s="92"/>
      <x:c r="K79" s="96" t="n">
        <x:f>O78</x:f>
        <x:v>7561132.250818572</x:v>
      </x:c>
      <x:c r="L79" s="96" t="n">
        <x:f>IF(K79&lt;=0,0,MIN(K79+M79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79)))</x:f>
        <x:v>126551.72637412467</x:v>
      </x:c>
      <x:c r="M79" s="96" t="n">
        <x:f>IF(K79&gt;0,K79*'Расчёт'!$B$8/1200,0)</x:f>
        <x:v>116567.45553345297</x:v>
      </x:c>
      <x:c r="N79" s="96" t="n">
        <x:f>MAX(MIN(L79-M79,K79),0)</x:f>
        <x:v>9984.2708406717</x:v>
      </x:c>
      <x:c r="O79" s="96" t="n">
        <x:f>MAX(K79-N79,0)</x:f>
        <x:v>7551147.9799779</x:v>
      </x:c>
    </x:row>
    <x:row r="80" ht="18" customHeight="1">
      <x:c r="A80" s="98" t="n">
        <x:f>A79+1</x:f>
        <x:v>76</x:v>
      </x:c>
      <x:c r="B80" s="100" t="n">
        <x:f>DATE(YEAR(B79),MONTH(B79)+1,DAY(B79))</x:f>
        <x:v>48598</x:v>
      </x:c>
      <x:c r="C80" s="96" t="n">
        <x:f>I79</x:f>
        <x:v>4845630.120135024</x:v>
      </x:c>
      <x:c r="D80" s="96" t="n">
        <x:f>IF(C80&lt;=0,0,MIN(C80+E80,IF('Расчёт'!$B$10="Аннуитетный",IF('Расчёт'!$B$18="Сократить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80/('Расчёт'!$B$9*12-A80+1),C80*('Расчёт'!$B$8/1200)*(1+'Расчёт'!$B$8/1200)^('Расчёт'!$B$9*12-A80+1)/((1+'Расчёт'!$B$8/1200)^('Расчёт'!$B$9*12-A80+1)-1))),IF('Расчёт'!$B$18="Сократить срок",'Расчёт'!$I$5/('Расчёт'!$B$9*12)+E80,C80/('Расчёт'!$B$9*12-A80+1)+E80))))</x:f>
        <x:v>126551.72637412467</x:v>
      </x:c>
      <x:c r="E80" s="96" t="n">
        <x:f>IF(C80&gt;0,C80*'Расчёт'!$B$8/1200,0)</x:f>
        <x:v>74703.46435208162</x:v>
      </x:c>
      <x:c r="F80" s="96" t="n">
        <x:f>MAX(MIN(D80-E80,C80),0)</x:f>
        <x:v>51848.262022043054</x:v>
      </x:c>
      <x:c r="G80" s="96" t="n">
        <x:f>MIN(MAX('Расчёт'!$B$14+IF(AND('Расчёт'!$B$16&gt;0,'Расчёт'!$B$17&lt;&gt;"",B80&gt;='Расчёт'!$B$17,B79&lt;'Расчёт'!$B$17),'Расчёт'!$B$16,0),0),MAX(C80-F80,0))</x:f>
        <x:v>10000</x:v>
      </x:c>
      <x:c r="H80" s="96" t="n">
        <x:f>IF(C80&gt;0,D80+G80+'Расчёт'!$B$22,0)</x:f>
        <x:v>138051.72637412467</x:v>
      </x:c>
      <x:c r="I80" s="96" t="n">
        <x:f>MAX(C80-F80-G80,0)</x:f>
        <x:v>4783781.858112982</x:v>
      </x:c>
      <x:c r="J80" s="92"/>
      <x:c r="K80" s="96" t="n">
        <x:f>O79</x:f>
        <x:v>7551147.9799779</x:v>
      </x:c>
      <x:c r="L80" s="96" t="n">
        <x:f>IF(K80&lt;=0,0,MIN(K80+M80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80)))</x:f>
        <x:v>126551.72637412467</x:v>
      </x:c>
      <x:c r="M80" s="96" t="n">
        <x:f>IF(K80&gt;0,K80*'Расчёт'!$B$8/1200,0)</x:f>
        <x:v>116413.53135799264</x:v>
      </x:c>
      <x:c r="N80" s="96" t="n">
        <x:f>MAX(MIN(L80-M80,K80),0)</x:f>
        <x:v>10138.195016132027</x:v>
      </x:c>
      <x:c r="O80" s="96" t="n">
        <x:f>MAX(K80-N80,0)</x:f>
        <x:v>7541009.784961768</x:v>
      </x:c>
    </x:row>
    <x:row r="81" ht="18" customHeight="1">
      <x:c r="A81" s="98" t="n">
        <x:f>A80+1</x:f>
        <x:v>77</x:v>
      </x:c>
      <x:c r="B81" s="100" t="n">
        <x:f>DATE(YEAR(B80),MONTH(B80)+1,DAY(B80))</x:f>
        <x:v>48629</x:v>
      </x:c>
      <x:c r="C81" s="96" t="n">
        <x:f>I80</x:f>
        <x:v>4783781.858112982</x:v>
      </x:c>
      <x:c r="D81" s="96" t="n">
        <x:f>IF(C81&lt;=0,0,MIN(C81+E81,IF('Расчёт'!$B$10="Аннуитетный",IF('Расчёт'!$B$18="Сократить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81/('Расчёт'!$B$9*12-A81+1),C81*('Расчёт'!$B$8/1200)*(1+'Расчёт'!$B$8/1200)^('Расчёт'!$B$9*12-A81+1)/((1+'Расчёт'!$B$8/1200)^('Расчёт'!$B$9*12-A81+1)-1))),IF('Расчёт'!$B$18="Сократить срок",'Расчёт'!$I$5/('Расчёт'!$B$9*12)+E81,C81/('Расчёт'!$B$9*12-A81+1)+E81))))</x:f>
        <x:v>126551.72637412467</x:v>
      </x:c>
      <x:c r="E81" s="96" t="n">
        <x:f>IF(C81&gt;0,C81*'Расчёт'!$B$8/1200,0)</x:f>
        <x:v>73749.97031257513</x:v>
      </x:c>
      <x:c r="F81" s="96" t="n">
        <x:f>MAX(MIN(D81-E81,C81),0)</x:f>
        <x:v>52801.756061549546</x:v>
      </x:c>
      <x:c r="G81" s="96" t="n">
        <x:f>MIN(MAX('Расчёт'!$B$14+IF(AND('Расчёт'!$B$16&gt;0,'Расчёт'!$B$17&lt;&gt;"",B81&gt;='Расчёт'!$B$17,B80&lt;'Расчёт'!$B$17),'Расчёт'!$B$16,0),0),MAX(C81-F81,0))</x:f>
        <x:v>10000</x:v>
      </x:c>
      <x:c r="H81" s="96" t="n">
        <x:f>IF(C81&gt;0,D81+G81+'Расчёт'!$B$22,0)</x:f>
        <x:v>138051.72637412467</x:v>
      </x:c>
      <x:c r="I81" s="96" t="n">
        <x:f>MAX(C81-F81-G81,0)</x:f>
        <x:v>4720980.102051432</x:v>
      </x:c>
      <x:c r="J81" s="92"/>
      <x:c r="K81" s="96" t="n">
        <x:f>O80</x:f>
        <x:v>7541009.784961768</x:v>
      </x:c>
      <x:c r="L81" s="96" t="n">
        <x:f>IF(K81&lt;=0,0,MIN(K81+M81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81)))</x:f>
        <x:v>126551.72637412467</x:v>
      </x:c>
      <x:c r="M81" s="96" t="n">
        <x:f>IF(K81&gt;0,K81*'Расчёт'!$B$8/1200,0)</x:f>
        <x:v>116257.23418482726</x:v>
      </x:c>
      <x:c r="N81" s="96" t="n">
        <x:f>MAX(MIN(L81-M81,K81),0)</x:f>
        <x:v>10294.492189297409</x:v>
      </x:c>
      <x:c r="O81" s="96" t="n">
        <x:f>MAX(K81-N81,0)</x:f>
        <x:v>7530715.292772471</x:v>
      </x:c>
    </x:row>
    <x:row r="82" ht="18" customHeight="1">
      <x:c r="A82" s="98" t="n">
        <x:f>A81+1</x:f>
        <x:v>78</x:v>
      </x:c>
      <x:c r="B82" s="100" t="n">
        <x:f>DATE(YEAR(B81),MONTH(B81)+1,DAY(B81))</x:f>
        <x:v>48657</x:v>
      </x:c>
      <x:c r="C82" s="96" t="n">
        <x:f>I81</x:f>
        <x:v>4720980.102051432</x:v>
      </x:c>
      <x:c r="D82" s="96" t="n">
        <x:f>IF(C82&lt;=0,0,MIN(C82+E82,IF('Расчёт'!$B$10="Аннуитетный",IF('Расчёт'!$B$18="Сократить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82/('Расчёт'!$B$9*12-A82+1),C82*('Расчёт'!$B$8/1200)*(1+'Расчёт'!$B$8/1200)^('Расчёт'!$B$9*12-A82+1)/((1+'Расчёт'!$B$8/1200)^('Расчёт'!$B$9*12-A82+1)-1))),IF('Расчёт'!$B$18="Сократить срок",'Расчёт'!$I$5/('Расчёт'!$B$9*12)+E82,C82/('Расчёт'!$B$9*12-A82+1)+E82))))</x:f>
        <x:v>126551.72637412467</x:v>
      </x:c>
      <x:c r="E82" s="96" t="n">
        <x:f>IF(C82&gt;0,C82*'Расчёт'!$B$8/1200,0)</x:f>
        <x:v>72781.77657329291</x:v>
      </x:c>
      <x:c r="F82" s="96" t="n">
        <x:f>MAX(MIN(D82-E82,C82),0)</x:f>
        <x:v>53769.94980083176</x:v>
      </x:c>
      <x:c r="G82" s="96" t="n">
        <x:f>MIN(MAX('Расчёт'!$B$14+IF(AND('Расчёт'!$B$16&gt;0,'Расчёт'!$B$17&lt;&gt;"",B82&gt;='Расчёт'!$B$17,B81&lt;'Расчёт'!$B$17),'Расчёт'!$B$16,0),0),MAX(C82-F82,0))</x:f>
        <x:v>10000</x:v>
      </x:c>
      <x:c r="H82" s="96" t="n">
        <x:f>IF(C82&gt;0,D82+G82+'Расчёт'!$B$22,0)</x:f>
        <x:v>138051.72637412467</x:v>
      </x:c>
      <x:c r="I82" s="96" t="n">
        <x:f>MAX(C82-F82-G82,0)</x:f>
        <x:v>4657210.1522506</x:v>
      </x:c>
      <x:c r="J82" s="92"/>
      <x:c r="K82" s="96" t="n">
        <x:f>O81</x:f>
        <x:v>7530715.292772471</x:v>
      </x:c>
      <x:c r="L82" s="96" t="n">
        <x:f>IF(K82&lt;=0,0,MIN(K82+M82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82)))</x:f>
        <x:v>126551.72637412467</x:v>
      </x:c>
      <x:c r="M82" s="96" t="n">
        <x:f>IF(K82&gt;0,K82*'Расчёт'!$B$8/1200,0)</x:f>
        <x:v>116098.52743024225</x:v>
      </x:c>
      <x:c r="N82" s="96" t="n">
        <x:f>MAX(MIN(L82-M82,K82),0)</x:f>
        <x:v>10453.198943882424</x:v>
      </x:c>
      <x:c r="O82" s="96" t="n">
        <x:f>MAX(K82-N82,0)</x:f>
        <x:v>7520262.093828589</x:v>
      </x:c>
    </x:row>
    <x:row r="83" ht="18" customHeight="1">
      <x:c r="A83" s="98" t="n">
        <x:f>A82+1</x:f>
        <x:v>79</x:v>
      </x:c>
      <x:c r="B83" s="100" t="n">
        <x:f>DATE(YEAR(B82),MONTH(B82)+1,DAY(B82))</x:f>
        <x:v>48688</x:v>
      </x:c>
      <x:c r="C83" s="96" t="n">
        <x:f>I82</x:f>
        <x:v>4657210.1522506</x:v>
      </x:c>
      <x:c r="D83" s="96" t="n">
        <x:f>IF(C83&lt;=0,0,MIN(C83+E83,IF('Расчёт'!$B$10="Аннуитетный",IF('Расчёт'!$B$18="Сократить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83/('Расчёт'!$B$9*12-A83+1),C83*('Расчёт'!$B$8/1200)*(1+'Расчёт'!$B$8/1200)^('Расчёт'!$B$9*12-A83+1)/((1+'Расчёт'!$B$8/1200)^('Расчёт'!$B$9*12-A83+1)-1))),IF('Расчёт'!$B$18="Сократить срок",'Расчёт'!$I$5/('Расчёт'!$B$9*12)+E83,C83/('Расчёт'!$B$9*12-A83+1)+E83))))</x:f>
        <x:v>126551.72637412467</x:v>
      </x:c>
      <x:c r="E83" s="96" t="n">
        <x:f>IF(C83&gt;0,C83*'Расчёт'!$B$8/1200,0)</x:f>
        <x:v>71798.65651386342</x:v>
      </x:c>
      <x:c r="F83" s="96" t="n">
        <x:f>MAX(MIN(D83-E83,C83),0)</x:f>
        <x:v>54753.069860261254</x:v>
      </x:c>
      <x:c r="G83" s="96" t="n">
        <x:f>MIN(MAX('Расчёт'!$B$14+IF(AND('Расчёт'!$B$16&gt;0,'Расчёт'!$B$17&lt;&gt;"",B83&gt;='Расчёт'!$B$17,B82&lt;'Расчёт'!$B$17),'Расчёт'!$B$16,0),0),MAX(C83-F83,0))</x:f>
        <x:v>10000</x:v>
      </x:c>
      <x:c r="H83" s="96" t="n">
        <x:f>IF(C83&gt;0,D83+G83+'Расчёт'!$B$22,0)</x:f>
        <x:v>138051.72637412467</x:v>
      </x:c>
      <x:c r="I83" s="96" t="n">
        <x:f>MAX(C83-F83-G83,0)</x:f>
        <x:v>4592457.082390339</x:v>
      </x:c>
      <x:c r="J83" s="92"/>
      <x:c r="K83" s="96" t="n">
        <x:f>O82</x:f>
        <x:v>7520262.093828589</x:v>
      </x:c>
      <x:c r="L83" s="96" t="n">
        <x:f>IF(K83&lt;=0,0,MIN(K83+M83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83)))</x:f>
        <x:v>126551.72637412467</x:v>
      </x:c>
      <x:c r="M83" s="96" t="n">
        <x:f>IF(K83&gt;0,K83*'Расчёт'!$B$8/1200,0)</x:f>
        <x:v>115937.37394652407</x:v>
      </x:c>
      <x:c r="N83" s="96" t="n">
        <x:f>MAX(MIN(L83-M83,K83),0)</x:f>
        <x:v>10614.352427600606</x:v>
      </x:c>
      <x:c r="O83" s="96" t="n">
        <x:f>MAX(K83-N83,0)</x:f>
        <x:v>7509647.741400988</x:v>
      </x:c>
    </x:row>
    <x:row r="84" ht="18" customHeight="1">
      <x:c r="A84" s="98" t="n">
        <x:f>A83+1</x:f>
        <x:v>80</x:v>
      </x:c>
      <x:c r="B84" s="100" t="n">
        <x:f>DATE(YEAR(B83),MONTH(B83)+1,DAY(B83))</x:f>
        <x:v>48718</x:v>
      </x:c>
      <x:c r="C84" s="96" t="n">
        <x:f>I83</x:f>
        <x:v>4592457.082390339</x:v>
      </x:c>
      <x:c r="D84" s="96" t="n">
        <x:f>IF(C84&lt;=0,0,MIN(C84+E84,IF('Расчёт'!$B$10="Аннуитетный",IF('Расчёт'!$B$18="Сократить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84/('Расчёт'!$B$9*12-A84+1),C84*('Расчёт'!$B$8/1200)*(1+'Расчёт'!$B$8/1200)^('Расчёт'!$B$9*12-A84+1)/((1+'Расчёт'!$B$8/1200)^('Расчёт'!$B$9*12-A84+1)-1))),IF('Расчёт'!$B$18="Сократить срок",'Расчёт'!$I$5/('Расчёт'!$B$9*12)+E84,C84/('Расчёт'!$B$9*12-A84+1)+E84))))</x:f>
        <x:v>126551.72637412467</x:v>
      </x:c>
      <x:c r="E84" s="96" t="n">
        <x:f>IF(C84&gt;0,C84*'Расчёт'!$B$8/1200,0)</x:f>
        <x:v>70800.3800201844</x:v>
      </x:c>
      <x:c r="F84" s="96" t="n">
        <x:f>MAX(MIN(D84-E84,C84),0)</x:f>
        <x:v>55751.34635394027</x:v>
      </x:c>
      <x:c r="G84" s="96" t="n">
        <x:f>MIN(MAX('Расчёт'!$B$14+IF(AND('Расчёт'!$B$16&gt;0,'Расчёт'!$B$17&lt;&gt;"",B84&gt;='Расчёт'!$B$17,B83&lt;'Расчёт'!$B$17),'Расчёт'!$B$16,0),0),MAX(C84-F84,0))</x:f>
        <x:v>10000</x:v>
      </x:c>
      <x:c r="H84" s="96" t="n">
        <x:f>IF(C84&gt;0,D84+G84+'Расчёт'!$B$22,0)</x:f>
        <x:v>138051.72637412467</x:v>
      </x:c>
      <x:c r="I84" s="96" t="n">
        <x:f>MAX(C84-F84-G84,0)</x:f>
        <x:v>4526705.736036398</x:v>
      </x:c>
      <x:c r="J84" s="92"/>
      <x:c r="K84" s="96" t="n">
        <x:f>O83</x:f>
        <x:v>7509647.741400988</x:v>
      </x:c>
      <x:c r="L84" s="96" t="n">
        <x:f>IF(K84&lt;=0,0,MIN(K84+M84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84)))</x:f>
        <x:v>126551.72637412467</x:v>
      </x:c>
      <x:c r="M84" s="96" t="n">
        <x:f>IF(K84&gt;0,K84*'Расчёт'!$B$8/1200,0)</x:f>
        <x:v>115773.73601326522</x:v>
      </x:c>
      <x:c r="N84" s="96" t="n">
        <x:f>MAX(MIN(L84-M84,K84),0)</x:f>
        <x:v>10777.990360859447</x:v>
      </x:c>
      <x:c r="O84" s="96" t="n">
        <x:f>MAX(K84-N84,0)</x:f>
        <x:v>7498869.751040128</x:v>
      </x:c>
    </x:row>
    <x:row r="85" ht="18" customHeight="1">
      <x:c r="A85" s="98" t="n">
        <x:f>A84+1</x:f>
        <x:v>81</x:v>
      </x:c>
      <x:c r="B85" s="100" t="n">
        <x:f>DATE(YEAR(B84),MONTH(B84)+1,DAY(B84))</x:f>
        <x:v>48749</x:v>
      </x:c>
      <x:c r="C85" s="96" t="n">
        <x:f>I84</x:f>
        <x:v>4526705.736036398</x:v>
      </x:c>
      <x:c r="D85" s="96" t="n">
        <x:f>IF(C85&lt;=0,0,MIN(C85+E85,IF('Расчёт'!$B$10="Аннуитетный",IF('Расчёт'!$B$18="Сократить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85/('Расчёт'!$B$9*12-A85+1),C85*('Расчёт'!$B$8/1200)*(1+'Расчёт'!$B$8/1200)^('Расчёт'!$B$9*12-A85+1)/((1+'Расчёт'!$B$8/1200)^('Расчёт'!$B$9*12-A85+1)-1))),IF('Расчёт'!$B$18="Сократить срок",'Расчёт'!$I$5/('Расчёт'!$B$9*12)+E85,C85/('Расчёт'!$B$9*12-A85+1)+E85))))</x:f>
        <x:v>126551.72637412467</x:v>
      </x:c>
      <x:c r="E85" s="96" t="n">
        <x:f>IF(C85&gt;0,C85*'Расчёт'!$B$8/1200,0)</x:f>
        <x:v>69786.71343056114</x:v>
      </x:c>
      <x:c r="F85" s="96" t="n">
        <x:f>MAX(MIN(D85-E85,C85),0)</x:f>
        <x:v>56765.01294356353</x:v>
      </x:c>
      <x:c r="G85" s="96" t="n">
        <x:f>MIN(MAX('Расчёт'!$B$14+IF(AND('Расчёт'!$B$16&gt;0,'Расчёт'!$B$17&lt;&gt;"",B85&gt;='Расчёт'!$B$17,B84&lt;'Расчёт'!$B$17),'Расчёт'!$B$16,0),0),MAX(C85-F85,0))</x:f>
        <x:v>10000</x:v>
      </x:c>
      <x:c r="H85" s="96" t="n">
        <x:f>IF(C85&gt;0,D85+G85+'Расчёт'!$B$22,0)</x:f>
        <x:v>138051.72637412467</x:v>
      </x:c>
      <x:c r="I85" s="96" t="n">
        <x:f>MAX(C85-F85-G85,0)</x:f>
        <x:v>4459940.723092834</x:v>
      </x:c>
      <x:c r="J85" s="92"/>
      <x:c r="K85" s="96" t="n">
        <x:f>O84</x:f>
        <x:v>7498869.751040128</x:v>
      </x:c>
      <x:c r="L85" s="96" t="n">
        <x:f>IF(K85&lt;=0,0,MIN(K85+M85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85)))</x:f>
        <x:v>126551.72637412467</x:v>
      </x:c>
      <x:c r="M85" s="96" t="n">
        <x:f>IF(K85&gt;0,K85*'Расчёт'!$B$8/1200,0)</x:f>
        <x:v>115607.57532853531</x:v>
      </x:c>
      <x:c r="N85" s="96" t="n">
        <x:f>MAX(MIN(L85-M85,K85),0)</x:f>
        <x:v>10944.151045589359</x:v>
      </x:c>
      <x:c r="O85" s="96" t="n">
        <x:f>MAX(K85-N85,0)</x:f>
        <x:v>7487925.599994538</x:v>
      </x:c>
    </x:row>
    <x:row r="86" ht="18" customHeight="1">
      <x:c r="A86" s="98" t="n">
        <x:f>A85+1</x:f>
        <x:v>82</x:v>
      </x:c>
      <x:c r="B86" s="100" t="n">
        <x:f>DATE(YEAR(B85),MONTH(B85)+1,DAY(B85))</x:f>
        <x:v>48779</x:v>
      </x:c>
      <x:c r="C86" s="96" t="n">
        <x:f>I85</x:f>
        <x:v>4459940.723092834</x:v>
      </x:c>
      <x:c r="D86" s="96" t="n">
        <x:f>IF(C86&lt;=0,0,MIN(C86+E86,IF('Расчёт'!$B$10="Аннуитетный",IF('Расчёт'!$B$18="Сократить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86/('Расчёт'!$B$9*12-A86+1),C86*('Расчёт'!$B$8/1200)*(1+'Расчёт'!$B$8/1200)^('Расчёт'!$B$9*12-A86+1)/((1+'Расчёт'!$B$8/1200)^('Расчёт'!$B$9*12-A86+1)-1))),IF('Расчёт'!$B$18="Сократить срок",'Расчёт'!$I$5/('Расчёт'!$B$9*12)+E86,C86/('Расчёт'!$B$9*12-A86+1)+E86))))</x:f>
        <x:v>126551.72637412467</x:v>
      </x:c>
      <x:c r="E86" s="96" t="n">
        <x:f>IF(C86&gt;0,C86*'Расчёт'!$B$8/1200,0)</x:f>
        <x:v>68757.41948101454</x:v>
      </x:c>
      <x:c r="F86" s="96" t="n">
        <x:f>MAX(MIN(D86-E86,C86),0)</x:f>
        <x:v>57794.30689311013</x:v>
      </x:c>
      <x:c r="G86" s="96" t="n">
        <x:f>MIN(MAX('Расчёт'!$B$14+IF(AND('Расчёт'!$B$16&gt;0,'Расчёт'!$B$17&lt;&gt;"",B86&gt;='Расчёт'!$B$17,B85&lt;'Расчёт'!$B$17),'Расчёт'!$B$16,0),0),MAX(C86-F86,0))</x:f>
        <x:v>10000</x:v>
      </x:c>
      <x:c r="H86" s="96" t="n">
        <x:f>IF(C86&gt;0,D86+G86+'Расчёт'!$B$22,0)</x:f>
        <x:v>138051.72637412467</x:v>
      </x:c>
      <x:c r="I86" s="96" t="n">
        <x:f>MAX(C86-F86-G86,0)</x:f>
        <x:v>4392146.416199724</x:v>
      </x:c>
      <x:c r="J86" s="92"/>
      <x:c r="K86" s="96" t="n">
        <x:f>O85</x:f>
        <x:v>7487925.599994538</x:v>
      </x:c>
      <x:c r="L86" s="96" t="n">
        <x:f>IF(K86&lt;=0,0,MIN(K86+M86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86)))</x:f>
        <x:v>126551.72637412467</x:v>
      </x:c>
      <x:c r="M86" s="96" t="n">
        <x:f>IF(K86&gt;0,K86*'Расчёт'!$B$8/1200,0)</x:f>
        <x:v>115438.8529999158</x:v>
      </x:c>
      <x:c r="N86" s="96" t="n">
        <x:f>MAX(MIN(L86-M86,K86),0)</x:f>
        <x:v>11112.873374208866</x:v>
      </x:c>
      <x:c r="O86" s="96" t="n">
        <x:f>MAX(K86-N86,0)</x:f>
        <x:v>7476812.72662033</x:v>
      </x:c>
    </x:row>
    <x:row r="87" ht="18" customHeight="1">
      <x:c r="A87" s="98" t="n">
        <x:f>A86+1</x:f>
        <x:v>83</x:v>
      </x:c>
      <x:c r="B87" s="100" t="n">
        <x:f>DATE(YEAR(B86),MONTH(B86)+1,DAY(B86))</x:f>
        <x:v>48810</x:v>
      </x:c>
      <x:c r="C87" s="96" t="n">
        <x:f>I86</x:f>
        <x:v>4392146.416199724</x:v>
      </x:c>
      <x:c r="D87" s="96" t="n">
        <x:f>IF(C87&lt;=0,0,MIN(C87+E87,IF('Расчёт'!$B$10="Аннуитетный",IF('Расчёт'!$B$18="Сократить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87/('Расчёт'!$B$9*12-A87+1),C87*('Расчёт'!$B$8/1200)*(1+'Расчёт'!$B$8/1200)^('Расчёт'!$B$9*12-A87+1)/((1+'Расчёт'!$B$8/1200)^('Расчёт'!$B$9*12-A87+1)-1))),IF('Расчёт'!$B$18="Сократить срок",'Расчёт'!$I$5/('Расчёт'!$B$9*12)+E87,C87/('Расчёт'!$B$9*12-A87+1)+E87))))</x:f>
        <x:v>126551.72637412467</x:v>
      </x:c>
      <x:c r="E87" s="96" t="n">
        <x:f>IF(C87&gt;0,C87*'Расчёт'!$B$8/1200,0)</x:f>
        <x:v>67712.25724974576</x:v>
      </x:c>
      <x:c r="F87" s="96" t="n">
        <x:f>MAX(MIN(D87-E87,C87),0)</x:f>
        <x:v>58839.46912437891</x:v>
      </x:c>
      <x:c r="G87" s="96" t="n">
        <x:f>MIN(MAX('Расчёт'!$B$14+IF(AND('Расчёт'!$B$16&gt;0,'Расчёт'!$B$17&lt;&gt;"",B87&gt;='Расчёт'!$B$17,B86&lt;'Расчёт'!$B$17),'Расчёт'!$B$16,0),0),MAX(C87-F87,0))</x:f>
        <x:v>10000</x:v>
      </x:c>
      <x:c r="H87" s="96" t="n">
        <x:f>IF(C87&gt;0,D87+G87+'Расчёт'!$B$22,0)</x:f>
        <x:v>138051.72637412467</x:v>
      </x:c>
      <x:c r="I87" s="96" t="n">
        <x:f>MAX(C87-F87-G87,0)</x:f>
        <x:v>4323306.947075346</x:v>
      </x:c>
      <x:c r="J87" s="92"/>
      <x:c r="K87" s="96" t="n">
        <x:f>O86</x:f>
        <x:v>7476812.72662033</x:v>
      </x:c>
      <x:c r="L87" s="96" t="n">
        <x:f>IF(K87&lt;=0,0,MIN(K87+M87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87)))</x:f>
        <x:v>126551.72637412467</x:v>
      </x:c>
      <x:c r="M87" s="96" t="n">
        <x:f>IF(K87&gt;0,K87*'Расчёт'!$B$8/1200,0)</x:f>
        <x:v>115267.52953539674</x:v>
      </x:c>
      <x:c r="N87" s="96" t="n">
        <x:f>MAX(MIN(L87-M87,K87),0)</x:f>
        <x:v>11284.196838727934</x:v>
      </x:c>
      <x:c r="O87" s="96" t="n">
        <x:f>MAX(K87-N87,0)</x:f>
        <x:v>7465528.529781601</x:v>
      </x:c>
    </x:row>
    <x:row r="88" ht="18" customHeight="1">
      <x:c r="A88" s="98" t="n">
        <x:f>A87+1</x:f>
        <x:v>84</x:v>
      </x:c>
      <x:c r="B88" s="100" t="n">
        <x:f>DATE(YEAR(B87),MONTH(B87)+1,DAY(B87))</x:f>
        <x:v>48841</x:v>
      </x:c>
      <x:c r="C88" s="96" t="n">
        <x:f>I87</x:f>
        <x:v>4323306.947075346</x:v>
      </x:c>
      <x:c r="D88" s="96" t="n">
        <x:f>IF(C88&lt;=0,0,MIN(C88+E88,IF('Расчёт'!$B$10="Аннуитетный",IF('Расчёт'!$B$18="Сократить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88/('Расчёт'!$B$9*12-A88+1),C88*('Расчёт'!$B$8/1200)*(1+'Расчёт'!$B$8/1200)^('Расчёт'!$B$9*12-A88+1)/((1+'Расчёт'!$B$8/1200)^('Расчёт'!$B$9*12-A88+1)-1))),IF('Расчёт'!$B$18="Сократить срок",'Расчёт'!$I$5/('Расчёт'!$B$9*12)+E88,C88/('Расчёт'!$B$9*12-A88+1)+E88))))</x:f>
        <x:v>126551.72637412467</x:v>
      </x:c>
      <x:c r="E88" s="96" t="n">
        <x:f>IF(C88&gt;0,C88*'Расчёт'!$B$8/1200,0)</x:f>
        <x:v>66650.9821007449</x:v>
      </x:c>
      <x:c r="F88" s="96" t="n">
        <x:f>MAX(MIN(D88-E88,C88),0)</x:f>
        <x:v>59900.744273379765</x:v>
      </x:c>
      <x:c r="G88" s="96" t="n">
        <x:f>MIN(MAX('Расчёт'!$B$14+IF(AND('Расчёт'!$B$16&gt;0,'Расчёт'!$B$17&lt;&gt;"",B88&gt;='Расчёт'!$B$17,B87&lt;'Расчёт'!$B$17),'Расчёт'!$B$16,0),0),MAX(C88-F88,0))</x:f>
        <x:v>10000</x:v>
      </x:c>
      <x:c r="H88" s="96" t="n">
        <x:f>IF(C88&gt;0,D88+G88+'Расчёт'!$B$22,0)</x:f>
        <x:v>138051.72637412467</x:v>
      </x:c>
      <x:c r="I88" s="96" t="n">
        <x:f>MAX(C88-F88-G88,0)</x:f>
        <x:v>4253406.202801966</x:v>
      </x:c>
      <x:c r="J88" s="92"/>
      <x:c r="K88" s="96" t="n">
        <x:f>O87</x:f>
        <x:v>7465528.529781601</x:v>
      </x:c>
      <x:c r="L88" s="96" t="n">
        <x:f>IF(K88&lt;=0,0,MIN(K88+M88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88)))</x:f>
        <x:v>126551.72637412467</x:v>
      </x:c>
      <x:c r="M88" s="96" t="n">
        <x:f>IF(K88&gt;0,K88*'Расчёт'!$B$8/1200,0)</x:f>
        <x:v>115093.56483413301</x:v>
      </x:c>
      <x:c r="N88" s="96" t="n">
        <x:f>MAX(MIN(L88-M88,K88),0)</x:f>
        <x:v>11458.161539991663</x:v>
      </x:c>
      <x:c r="O88" s="96" t="n">
        <x:f>MAX(K88-N88,0)</x:f>
        <x:v>7454070.36824161</x:v>
      </x:c>
    </x:row>
    <x:row r="89" ht="18" customHeight="1">
      <x:c r="A89" s="98" t="n">
        <x:f>A88+1</x:f>
        <x:v>85</x:v>
      </x:c>
      <x:c r="B89" s="100" t="n">
        <x:f>DATE(YEAR(B88),MONTH(B88)+1,DAY(B88))</x:f>
        <x:v>48871</x:v>
      </x:c>
      <x:c r="C89" s="96" t="n">
        <x:f>I88</x:f>
        <x:v>4253406.202801966</x:v>
      </x:c>
      <x:c r="D89" s="96" t="n">
        <x:f>IF(C89&lt;=0,0,MIN(C89+E89,IF('Расчёт'!$B$10="Аннуитетный",IF('Расчёт'!$B$18="Сократить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89/('Расчёт'!$B$9*12-A89+1),C89*('Расчёт'!$B$8/1200)*(1+'Расчёт'!$B$8/1200)^('Расчёт'!$B$9*12-A89+1)/((1+'Расчёт'!$B$8/1200)^('Расчёт'!$B$9*12-A89+1)-1))),IF('Расчёт'!$B$18="Сократить срок",'Расчёт'!$I$5/('Расчёт'!$B$9*12)+E89,C89/('Расчёт'!$B$9*12-A89+1)+E89))))</x:f>
        <x:v>126551.72637412467</x:v>
      </x:c>
      <x:c r="E89" s="96" t="n">
        <x:f>IF(C89&gt;0,C89*'Расчёт'!$B$8/1200,0)</x:f>
        <x:v>65573.34562653031</x:v>
      </x:c>
      <x:c r="F89" s="96" t="n">
        <x:f>MAX(MIN(D89-E89,C89),0)</x:f>
        <x:v>60978.38074759436</x:v>
      </x:c>
      <x:c r="G89" s="96" t="n">
        <x:f>MIN(MAX('Расчёт'!$B$14+IF(AND('Расчёт'!$B$16&gt;0,'Расчёт'!$B$17&lt;&gt;"",B89&gt;='Расчёт'!$B$17,B88&lt;'Расчёт'!$B$17),'Расчёт'!$B$16,0),0),MAX(C89-F89,0))</x:f>
        <x:v>10000</x:v>
      </x:c>
      <x:c r="H89" s="96" t="n">
        <x:f>IF(C89&gt;0,D89+G89+'Расчёт'!$B$22,0)</x:f>
        <x:v>138051.72637412467</x:v>
      </x:c>
      <x:c r="I89" s="96" t="n">
        <x:f>MAX(C89-F89-G89,0)</x:f>
        <x:v>4182427.8220543717</x:v>
      </x:c>
      <x:c r="J89" s="92"/>
      <x:c r="K89" s="96" t="n">
        <x:f>O88</x:f>
        <x:v>7454070.36824161</x:v>
      </x:c>
      <x:c r="L89" s="96" t="n">
        <x:f>IF(K89&lt;=0,0,MIN(K89+M89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89)))</x:f>
        <x:v>126551.72637412467</x:v>
      </x:c>
      <x:c r="M89" s="96" t="n">
        <x:f>IF(K89&gt;0,K89*'Расчёт'!$B$8/1200,0)</x:f>
        <x:v>114916.91817705815</x:v>
      </x:c>
      <x:c r="N89" s="96" t="n">
        <x:f>MAX(MIN(L89-M89,K89),0)</x:f>
        <x:v>11634.808197066523</x:v>
      </x:c>
      <x:c r="O89" s="96" t="n">
        <x:f>MAX(K89-N89,0)</x:f>
        <x:v>7442435.560044544</x:v>
      </x:c>
    </x:row>
    <x:row r="90" ht="18" customHeight="1">
      <x:c r="A90" s="98" t="n">
        <x:f>A89+1</x:f>
        <x:v>86</x:v>
      </x:c>
      <x:c r="B90" s="100" t="n">
        <x:f>DATE(YEAR(B89),MONTH(B89)+1,DAY(B89))</x:f>
        <x:v>48902</x:v>
      </x:c>
      <x:c r="C90" s="96" t="n">
        <x:f>I89</x:f>
        <x:v>4182427.8220543717</x:v>
      </x:c>
      <x:c r="D90" s="96" t="n">
        <x:f>IF(C90&lt;=0,0,MIN(C90+E90,IF('Расчёт'!$B$10="Аннуитетный",IF('Расчёт'!$B$18="Сократить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90/('Расчёт'!$B$9*12-A90+1),C90*('Расчёт'!$B$8/1200)*(1+'Расчёт'!$B$8/1200)^('Расчёт'!$B$9*12-A90+1)/((1+'Расчёт'!$B$8/1200)^('Расчёт'!$B$9*12-A90+1)-1))),IF('Расчёт'!$B$18="Сократить срок",'Расчёт'!$I$5/('Расчёт'!$B$9*12)+E90,C90/('Расчёт'!$B$9*12-A90+1)+E90))))</x:f>
        <x:v>126551.72637412467</x:v>
      </x:c>
      <x:c r="E90" s="96" t="n">
        <x:f>IF(C90&gt;0,C90*'Расчёт'!$B$8/1200,0)</x:f>
        <x:v>64479.095590004894</x:v>
      </x:c>
      <x:c r="F90" s="96" t="n">
        <x:f>MAX(MIN(D90-E90,C90),0)</x:f>
        <x:v>62072.63078411978</x:v>
      </x:c>
      <x:c r="G90" s="96" t="n">
        <x:f>MIN(MAX('Расчёт'!$B$14+IF(AND('Расчёт'!$B$16&gt;0,'Расчёт'!$B$17&lt;&gt;"",B90&gt;='Расчёт'!$B$17,B89&lt;'Расчёт'!$B$17),'Расчёт'!$B$16,0),0),MAX(C90-F90,0))</x:f>
        <x:v>10000</x:v>
      </x:c>
      <x:c r="H90" s="96" t="n">
        <x:f>IF(C90&gt;0,D90+G90+'Расчёт'!$B$22,0)</x:f>
        <x:v>138051.72637412467</x:v>
      </x:c>
      <x:c r="I90" s="96" t="n">
        <x:f>MAX(C90-F90-G90,0)</x:f>
        <x:v>4110355.1912702518</x:v>
      </x:c>
      <x:c r="J90" s="92"/>
      <x:c r="K90" s="96" t="n">
        <x:f>O89</x:f>
        <x:v>7442435.560044544</x:v>
      </x:c>
      <x:c r="L90" s="96" t="n">
        <x:f>IF(K90&lt;=0,0,MIN(K90+M90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90)))</x:f>
        <x:v>126551.72637412467</x:v>
      </x:c>
      <x:c r="M90" s="96" t="n">
        <x:f>IF(K90&gt;0,K90*'Расчёт'!$B$8/1200,0)</x:f>
        <x:v>114737.54821735337</x:v>
      </x:c>
      <x:c r="N90" s="96" t="n">
        <x:f>MAX(MIN(L90-M90,K90),0)</x:f>
        <x:v>11814.178156771304</x:v>
      </x:c>
      <x:c r="O90" s="96" t="n">
        <x:f>MAX(K90-N90,0)</x:f>
        <x:v>7430621.381887772</x:v>
      </x:c>
    </x:row>
    <x:row r="91" ht="18" customHeight="1">
      <x:c r="A91" s="98" t="n">
        <x:f>A90+1</x:f>
        <x:v>87</x:v>
      </x:c>
      <x:c r="B91" s="100" t="n">
        <x:f>DATE(YEAR(B90),MONTH(B90)+1,DAY(B90))</x:f>
        <x:v>48932</x:v>
      </x:c>
      <x:c r="C91" s="96" t="n">
        <x:f>I90</x:f>
        <x:v>4110355.1912702518</x:v>
      </x:c>
      <x:c r="D91" s="96" t="n">
        <x:f>IF(C91&lt;=0,0,MIN(C91+E91,IF('Расчёт'!$B$10="Аннуитетный",IF('Расчёт'!$B$18="Сократить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91/('Расчёт'!$B$9*12-A91+1),C91*('Расчёт'!$B$8/1200)*(1+'Расчёт'!$B$8/1200)^('Расчёт'!$B$9*12-A91+1)/((1+'Расчёт'!$B$8/1200)^('Расчёт'!$B$9*12-A91+1)-1))),IF('Расчёт'!$B$18="Сократить срок",'Расчёт'!$I$5/('Расчёт'!$B$9*12)+E91,C91/('Расчёт'!$B$9*12-A91+1)+E91))))</x:f>
        <x:v>126551.72637412467</x:v>
      </x:c>
      <x:c r="E91" s="96" t="n">
        <x:f>IF(C91&gt;0,C91*'Расчёт'!$B$8/1200,0)</x:f>
        <x:v>63367.975865416374</x:v>
      </x:c>
      <x:c r="F91" s="96" t="n">
        <x:f>MAX(MIN(D91-E91,C91),0)</x:f>
        <x:v>63183.7505087083</x:v>
      </x:c>
      <x:c r="G91" s="96" t="n">
        <x:f>MIN(MAX('Расчёт'!$B$14+IF(AND('Расчёт'!$B$16&gt;0,'Расчёт'!$B$17&lt;&gt;"",B91&gt;='Расчёт'!$B$17,B90&lt;'Расчёт'!$B$17),'Расчёт'!$B$16,0),0),MAX(C91-F91,0))</x:f>
        <x:v>10000</x:v>
      </x:c>
      <x:c r="H91" s="96" t="n">
        <x:f>IF(C91&gt;0,D91+G91+'Расчёт'!$B$22,0)</x:f>
        <x:v>138051.72637412467</x:v>
      </x:c>
      <x:c r="I91" s="96" t="n">
        <x:f>MAX(C91-F91-G91,0)</x:f>
        <x:v>4037171.4407615433</x:v>
      </x:c>
      <x:c r="J91" s="92"/>
      <x:c r="K91" s="96" t="n">
        <x:f>O90</x:f>
        <x:v>7430621.381887772</x:v>
      </x:c>
      <x:c r="L91" s="96" t="n">
        <x:f>IF(K91&lt;=0,0,MIN(K91+M91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91)))</x:f>
        <x:v>126551.72637412467</x:v>
      </x:c>
      <x:c r="M91" s="96" t="n">
        <x:f>IF(K91&gt;0,K91*'Расчёт'!$B$8/1200,0)</x:f>
        <x:v>114555.41297076983</x:v>
      </x:c>
      <x:c r="N91" s="96" t="n">
        <x:f>MAX(MIN(L91-M91,K91),0)</x:f>
        <x:v>11996.313403354841</x:v>
      </x:c>
      <x:c r="O91" s="96" t="n">
        <x:f>MAX(K91-N91,0)</x:f>
        <x:v>7418625.068484417</x:v>
      </x:c>
    </x:row>
    <x:row r="92" ht="18" customHeight="1">
      <x:c r="A92" s="98" t="n">
        <x:f>A91+1</x:f>
        <x:v>88</x:v>
      </x:c>
      <x:c r="B92" s="100" t="n">
        <x:f>DATE(YEAR(B91),MONTH(B91)+1,DAY(B91))</x:f>
        <x:v>48963</x:v>
      </x:c>
      <x:c r="C92" s="96" t="n">
        <x:f>I91</x:f>
        <x:v>4037171.4407615433</x:v>
      </x:c>
      <x:c r="D92" s="96" t="n">
        <x:f>IF(C92&lt;=0,0,MIN(C92+E92,IF('Расчёт'!$B$10="Аннуитетный",IF('Расчёт'!$B$18="Сократить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92/('Расчёт'!$B$9*12-A92+1),C92*('Расчёт'!$B$8/1200)*(1+'Расчёт'!$B$8/1200)^('Расчёт'!$B$9*12-A92+1)/((1+'Расчёт'!$B$8/1200)^('Расчёт'!$B$9*12-A92+1)-1))),IF('Расчёт'!$B$18="Сократить срок",'Расчёт'!$I$5/('Расчёт'!$B$9*12)+E92,C92/('Расчёт'!$B$9*12-A92+1)+E92))))</x:f>
        <x:v>126551.72637412467</x:v>
      </x:c>
      <x:c r="E92" s="96" t="n">
        <x:f>IF(C92&gt;0,C92*'Расчёт'!$B$8/1200,0)</x:f>
        <x:v>62239.72637840713</x:v>
      </x:c>
      <x:c r="F92" s="96" t="n">
        <x:f>MAX(MIN(D92-E92,C92),0)</x:f>
        <x:v>64311.99999571754</x:v>
      </x:c>
      <x:c r="G92" s="96" t="n">
        <x:f>MIN(MAX('Расчёт'!$B$14+IF(AND('Расчёт'!$B$16&gt;0,'Расчёт'!$B$17&lt;&gt;"",B92&gt;='Расчёт'!$B$17,B91&lt;'Расчёт'!$B$17),'Расчёт'!$B$16,0),0),MAX(C92-F92,0))</x:f>
        <x:v>10000</x:v>
      </x:c>
      <x:c r="H92" s="96" t="n">
        <x:f>IF(C92&gt;0,D92+G92+'Расчёт'!$B$22,0)</x:f>
        <x:v>138051.72637412467</x:v>
      </x:c>
      <x:c r="I92" s="96" t="n">
        <x:f>MAX(C92-F92-G92,0)</x:f>
        <x:v>3962859.440765826</x:v>
      </x:c>
      <x:c r="J92" s="92"/>
      <x:c r="K92" s="96" t="n">
        <x:f>O91</x:f>
        <x:v>7418625.068484417</x:v>
      </x:c>
      <x:c r="L92" s="96" t="n">
        <x:f>IF(K92&lt;=0,0,MIN(K92+M92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92)))</x:f>
        <x:v>126551.72637412467</x:v>
      </x:c>
      <x:c r="M92" s="96" t="n">
        <x:f>IF(K92&gt;0,K92*'Расчёт'!$B$8/1200,0)</x:f>
        <x:v>114370.46980580143</x:v>
      </x:c>
      <x:c r="N92" s="96" t="n">
        <x:f>MAX(MIN(L92-M92,K92),0)</x:f>
        <x:v>12181.256568323239</x:v>
      </x:c>
      <x:c r="O92" s="96" t="n">
        <x:f>MAX(K92-N92,0)</x:f>
        <x:v>7406443.811916094</x:v>
      </x:c>
    </x:row>
    <x:row r="93" ht="18" customHeight="1">
      <x:c r="A93" s="98" t="n">
        <x:f>A92+1</x:f>
        <x:v>89</x:v>
      </x:c>
      <x:c r="B93" s="100" t="n">
        <x:f>DATE(YEAR(B92),MONTH(B92)+1,DAY(B92))</x:f>
        <x:v>48994</x:v>
      </x:c>
      <x:c r="C93" s="96" t="n">
        <x:f>I92</x:f>
        <x:v>3962859.440765826</x:v>
      </x:c>
      <x:c r="D93" s="96" t="n">
        <x:f>IF(C93&lt;=0,0,MIN(C93+E93,IF('Расчёт'!$B$10="Аннуитетный",IF('Расчёт'!$B$18="Сократить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93/('Расчёт'!$B$9*12-A93+1),C93*('Расчёт'!$B$8/1200)*(1+'Расчёт'!$B$8/1200)^('Расчёт'!$B$9*12-A93+1)/((1+'Расчёт'!$B$8/1200)^('Расчёт'!$B$9*12-A93+1)-1))),IF('Расчёт'!$B$18="Сократить срок",'Расчёт'!$I$5/('Расчёт'!$B$9*12)+E93,C93/('Расчёт'!$B$9*12-A93+1)+E93))))</x:f>
        <x:v>126551.72637412467</x:v>
      </x:c>
      <x:c r="E93" s="96" t="n">
        <x:f>IF(C93&gt;0,C93*'Расчёт'!$B$8/1200,0)</x:f>
        <x:v>61094.08304513982</x:v>
      </x:c>
      <x:c r="F93" s="96" t="n">
        <x:f>MAX(MIN(D93-E93,C93),0)</x:f>
        <x:v>65457.64332898485</x:v>
      </x:c>
      <x:c r="G93" s="96" t="n">
        <x:f>MIN(MAX('Расчёт'!$B$14+IF(AND('Расчёт'!$B$16&gt;0,'Расчёт'!$B$17&lt;&gt;"",B93&gt;='Расчёт'!$B$17,B92&lt;'Расчёт'!$B$17),'Расчёт'!$B$16,0),0),MAX(C93-F93,0))</x:f>
        <x:v>10000</x:v>
      </x:c>
      <x:c r="H93" s="96" t="n">
        <x:f>IF(C93&gt;0,D93+G93+'Расчёт'!$B$22,0)</x:f>
        <x:v>138051.72637412467</x:v>
      </x:c>
      <x:c r="I93" s="96" t="n">
        <x:f>MAX(C93-F93-G93,0)</x:f>
        <x:v>3887401.7974368413</x:v>
      </x:c>
      <x:c r="J93" s="92"/>
      <x:c r="K93" s="96" t="n">
        <x:f>O92</x:f>
        <x:v>7406443.811916094</x:v>
      </x:c>
      <x:c r="L93" s="96" t="n">
        <x:f>IF(K93&lt;=0,0,MIN(K93+M93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93)))</x:f>
        <x:v>126551.72637412467</x:v>
      </x:c>
      <x:c r="M93" s="96" t="n">
        <x:f>IF(K93&gt;0,K93*'Расчёт'!$B$8/1200,0)</x:f>
        <x:v>114182.67543370645</x:v>
      </x:c>
      <x:c r="N93" s="96" t="n">
        <x:f>MAX(MIN(L93-M93,K93),0)</x:f>
        <x:v>12369.050940418223</x:v>
      </x:c>
      <x:c r="O93" s="96" t="n">
        <x:f>MAX(K93-N93,0)</x:f>
        <x:v>7394074.760975676</x:v>
      </x:c>
    </x:row>
    <x:row r="94" ht="18" customHeight="1">
      <x:c r="A94" s="98" t="n">
        <x:f>A93+1</x:f>
        <x:v>90</x:v>
      </x:c>
      <x:c r="B94" s="100" t="n">
        <x:f>DATE(YEAR(B93),MONTH(B93)+1,DAY(B93))</x:f>
        <x:v>49022</x:v>
      </x:c>
      <x:c r="C94" s="96" t="n">
        <x:f>I93</x:f>
        <x:v>3887401.7974368413</x:v>
      </x:c>
      <x:c r="D94" s="96" t="n">
        <x:f>IF(C94&lt;=0,0,MIN(C94+E94,IF('Расчёт'!$B$10="Аннуитетный",IF('Расчёт'!$B$18="Сократить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94/('Расчёт'!$B$9*12-A94+1),C94*('Расчёт'!$B$8/1200)*(1+'Расчёт'!$B$8/1200)^('Расчёт'!$B$9*12-A94+1)/((1+'Расчёт'!$B$8/1200)^('Расчёт'!$B$9*12-A94+1)-1))),IF('Расчёт'!$B$18="Сократить срок",'Расчёт'!$I$5/('Расчёт'!$B$9*12)+E94,C94/('Расчёт'!$B$9*12-A94+1)+E94))))</x:f>
        <x:v>126551.72637412467</x:v>
      </x:c>
      <x:c r="E94" s="96" t="n">
        <x:f>IF(C94&gt;0,C94*'Расчёт'!$B$8/1200,0)</x:f>
        <x:v>59930.77771048464</x:v>
      </x:c>
      <x:c r="F94" s="96" t="n">
        <x:f>MAX(MIN(D94-E94,C94),0)</x:f>
        <x:v>66620.94866364004</x:v>
      </x:c>
      <x:c r="G94" s="96" t="n">
        <x:f>MIN(MAX('Расчёт'!$B$14+IF(AND('Расчёт'!$B$16&gt;0,'Расчёт'!$B$17&lt;&gt;"",B94&gt;='Расчёт'!$B$17,B93&lt;'Расчёт'!$B$17),'Расчёт'!$B$16,0),0),MAX(C94-F94,0))</x:f>
        <x:v>10000</x:v>
      </x:c>
      <x:c r="H94" s="96" t="n">
        <x:f>IF(C94&gt;0,D94+G94+'Расчёт'!$B$22,0)</x:f>
        <x:v>138051.72637412467</x:v>
      </x:c>
      <x:c r="I94" s="96" t="n">
        <x:f>MAX(C94-F94-G94,0)</x:f>
        <x:v>3810780.8487732015</x:v>
      </x:c>
      <x:c r="J94" s="92"/>
      <x:c r="K94" s="96" t="n">
        <x:f>O93</x:f>
        <x:v>7394074.760975676</x:v>
      </x:c>
      <x:c r="L94" s="96" t="n">
        <x:f>IF(K94&lt;=0,0,MIN(K94+M94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94)))</x:f>
        <x:v>126551.72637412467</x:v>
      </x:c>
      <x:c r="M94" s="96" t="n">
        <x:f>IF(K94&gt;0,K94*'Расчёт'!$B$8/1200,0)</x:f>
        <x:v>113991.98589837499</x:v>
      </x:c>
      <x:c r="N94" s="96" t="n">
        <x:f>MAX(MIN(L94-M94,K94),0)</x:f>
        <x:v>12559.740475749684</x:v>
      </x:c>
      <x:c r="O94" s="96" t="n">
        <x:f>MAX(K94-N94,0)</x:f>
        <x:v>7381515.020499926</x:v>
      </x:c>
    </x:row>
    <x:row r="95" ht="18" customHeight="1">
      <x:c r="A95" s="98" t="n">
        <x:f>A94+1</x:f>
        <x:v>91</x:v>
      </x:c>
      <x:c r="B95" s="100" t="n">
        <x:f>DATE(YEAR(B94),MONTH(B94)+1,DAY(B94))</x:f>
        <x:v>49053</x:v>
      </x:c>
      <x:c r="C95" s="96" t="n">
        <x:f>I94</x:f>
        <x:v>3810780.8487732015</x:v>
      </x:c>
      <x:c r="D95" s="96" t="n">
        <x:f>IF(C95&lt;=0,0,MIN(C95+E95,IF('Расчёт'!$B$10="Аннуитетный",IF('Расчёт'!$B$18="Сократить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95/('Расчёт'!$B$9*12-A95+1),C95*('Расчёт'!$B$8/1200)*(1+'Расчёт'!$B$8/1200)^('Расчёт'!$B$9*12-A95+1)/((1+'Расчёт'!$B$8/1200)^('Расчёт'!$B$9*12-A95+1)-1))),IF('Расчёт'!$B$18="Сократить срок",'Расчёт'!$I$5/('Расчёт'!$B$9*12)+E95,C95/('Расчёт'!$B$9*12-A95+1)+E95))))</x:f>
        <x:v>126551.72637412467</x:v>
      </x:c>
      <x:c r="E95" s="96" t="n">
        <x:f>IF(C95&gt;0,C95*'Расчёт'!$B$8/1200,0)</x:f>
        <x:v>58749.53808525352</x:v>
      </x:c>
      <x:c r="F95" s="96" t="n">
        <x:f>MAX(MIN(D95-E95,C95),0)</x:f>
        <x:v>67802.18828887114</x:v>
      </x:c>
      <x:c r="G95" s="96" t="n">
        <x:f>MIN(MAX('Расчёт'!$B$14+IF(AND('Расчёт'!$B$16&gt;0,'Расчёт'!$B$17&lt;&gt;"",B95&gt;='Расчёт'!$B$17,B94&lt;'Расчёт'!$B$17),'Расчёт'!$B$16,0),0),MAX(C95-F95,0))</x:f>
        <x:v>10000</x:v>
      </x:c>
      <x:c r="H95" s="96" t="n">
        <x:f>IF(C95&gt;0,D95+G95+'Расчёт'!$B$22,0)</x:f>
        <x:v>138051.72637412467</x:v>
      </x:c>
      <x:c r="I95" s="96" t="n">
        <x:f>MAX(C95-F95-G95,0)</x:f>
        <x:v>3732978.6604843303</x:v>
      </x:c>
      <x:c r="J95" s="92"/>
      <x:c r="K95" s="96" t="n">
        <x:f>O94</x:f>
        <x:v>7381515.020499926</x:v>
      </x:c>
      <x:c r="L95" s="96" t="n">
        <x:f>IF(K95&lt;=0,0,MIN(K95+M95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95)))</x:f>
        <x:v>126551.72637412467</x:v>
      </x:c>
      <x:c r="M95" s="96" t="n">
        <x:f>IF(K95&gt;0,K95*'Расчёт'!$B$8/1200,0)</x:f>
        <x:v>113798.35656604051</x:v>
      </x:c>
      <x:c r="N95" s="96" t="n">
        <x:f>MAX(MIN(L95-M95,K95),0)</x:f>
        <x:v>12753.369808084157</x:v>
      </x:c>
      <x:c r="O95" s="96" t="n">
        <x:f>MAX(K95-N95,0)</x:f>
        <x:v>7368761.650691842</x:v>
      </x:c>
    </x:row>
    <x:row r="96" ht="18" customHeight="1">
      <x:c r="A96" s="98" t="n">
        <x:f>A95+1</x:f>
        <x:v>92</x:v>
      </x:c>
      <x:c r="B96" s="100" t="n">
        <x:f>DATE(YEAR(B95),MONTH(B95)+1,DAY(B95))</x:f>
        <x:v>49083</x:v>
      </x:c>
      <x:c r="C96" s="96" t="n">
        <x:f>I95</x:f>
        <x:v>3732978.6604843303</x:v>
      </x:c>
      <x:c r="D96" s="96" t="n">
        <x:f>IF(C96&lt;=0,0,MIN(C96+E96,IF('Расчёт'!$B$10="Аннуитетный",IF('Расчёт'!$B$18="Сократить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96/('Расчёт'!$B$9*12-A96+1),C96*('Расчёт'!$B$8/1200)*(1+'Расчёт'!$B$8/1200)^('Расчёт'!$B$9*12-A96+1)/((1+'Расчёт'!$B$8/1200)^('Расчёт'!$B$9*12-A96+1)-1))),IF('Расчёт'!$B$18="Сократить срок",'Расчёт'!$I$5/('Расчёт'!$B$9*12)+E96,C96/('Расчёт'!$B$9*12-A96+1)+E96))))</x:f>
        <x:v>126551.72637412467</x:v>
      </x:c>
      <x:c r="E96" s="96" t="n">
        <x:f>IF(C96&gt;0,C96*'Расчёт'!$B$8/1200,0)</x:f>
        <x:v>57550.08768246676</x:v>
      </x:c>
      <x:c r="F96" s="96" t="n">
        <x:f>MAX(MIN(D96-E96,C96),0)</x:f>
        <x:v>69001.63869165792</x:v>
      </x:c>
      <x:c r="G96" s="96" t="n">
        <x:f>MIN(MAX('Расчёт'!$B$14+IF(AND('Расчёт'!$B$16&gt;0,'Расчёт'!$B$17&lt;&gt;"",B96&gt;='Расчёт'!$B$17,B95&lt;'Расчёт'!$B$17),'Расчёт'!$B$16,0),0),MAX(C96-F96,0))</x:f>
        <x:v>10000</x:v>
      </x:c>
      <x:c r="H96" s="96" t="n">
        <x:f>IF(C96&gt;0,D96+G96+'Расчёт'!$B$22,0)</x:f>
        <x:v>138051.72637412467</x:v>
      </x:c>
      <x:c r="I96" s="96" t="n">
        <x:f>MAX(C96-F96-G96,0)</x:f>
        <x:v>3653977.0217926726</x:v>
      </x:c>
      <x:c r="J96" s="92"/>
      <x:c r="K96" s="96" t="n">
        <x:f>O95</x:f>
        <x:v>7368761.650691842</x:v>
      </x:c>
      <x:c r="L96" s="96" t="n">
        <x:f>IF(K96&lt;=0,0,MIN(K96+M96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96)))</x:f>
        <x:v>126551.72637412467</x:v>
      </x:c>
      <x:c r="M96" s="96" t="n">
        <x:f>IF(K96&gt;0,K96*'Расчёт'!$B$8/1200,0)</x:f>
        <x:v>113601.74211483255</x:v>
      </x:c>
      <x:c r="N96" s="96" t="n">
        <x:f>MAX(MIN(L96-M96,K96),0)</x:f>
        <x:v>12949.98425929212</x:v>
      </x:c>
      <x:c r="O96" s="96" t="n">
        <x:f>MAX(K96-N96,0)</x:f>
        <x:v>7355811.666432549</x:v>
      </x:c>
    </x:row>
    <x:row r="97" ht="18" customHeight="1">
      <x:c r="A97" s="98" t="n">
        <x:f>A96+1</x:f>
        <x:v>93</x:v>
      </x:c>
      <x:c r="B97" s="100" t="n">
        <x:f>DATE(YEAR(B96),MONTH(B96)+1,DAY(B96))</x:f>
        <x:v>49114</x:v>
      </x:c>
      <x:c r="C97" s="96" t="n">
        <x:f>I96</x:f>
        <x:v>3653977.0217926726</x:v>
      </x:c>
      <x:c r="D97" s="96" t="n">
        <x:f>IF(C97&lt;=0,0,MIN(C97+E97,IF('Расчёт'!$B$10="Аннуитетный",IF('Расчёт'!$B$18="Сократить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97/('Расчёт'!$B$9*12-A97+1),C97*('Расчёт'!$B$8/1200)*(1+'Расчёт'!$B$8/1200)^('Расчёт'!$B$9*12-A97+1)/((1+'Расчёт'!$B$8/1200)^('Расчёт'!$B$9*12-A97+1)-1))),IF('Расчёт'!$B$18="Сократить срок",'Расчёт'!$I$5/('Расчёт'!$B$9*12)+E97,C97/('Расчёт'!$B$9*12-A97+1)+E97))))</x:f>
        <x:v>126551.72637412467</x:v>
      </x:c>
      <x:c r="E97" s="96" t="n">
        <x:f>IF(C97&gt;0,C97*'Расчёт'!$B$8/1200,0)</x:f>
        <x:v>56332.145752637036</x:v>
      </x:c>
      <x:c r="F97" s="96" t="n">
        <x:f>MAX(MIN(D97-E97,C97),0)</x:f>
        <x:v>70219.58062148764</x:v>
      </x:c>
      <x:c r="G97" s="96" t="n">
        <x:f>MIN(MAX('Расчёт'!$B$14+IF(AND('Расчёт'!$B$16&gt;0,'Расчёт'!$B$17&lt;&gt;"",B97&gt;='Расчёт'!$B$17,B96&lt;'Расчёт'!$B$17),'Расчёт'!$B$16,0),0),MAX(C97-F97,0))</x:f>
        <x:v>10000</x:v>
      </x:c>
      <x:c r="H97" s="96" t="n">
        <x:f>IF(C97&gt;0,D97+G97+'Расчёт'!$B$22,0)</x:f>
        <x:v>138051.72637412467</x:v>
      </x:c>
      <x:c r="I97" s="96" t="n">
        <x:f>MAX(C97-F97-G97,0)</x:f>
        <x:v>3573757.441171185</x:v>
      </x:c>
      <x:c r="J97" s="92"/>
      <x:c r="K97" s="96" t="n">
        <x:f>O96</x:f>
        <x:v>7355811.666432549</x:v>
      </x:c>
      <x:c r="L97" s="96" t="n">
        <x:f>IF(K97&lt;=0,0,MIN(K97+M97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97)))</x:f>
        <x:v>126551.72637412467</x:v>
      </x:c>
      <x:c r="M97" s="96" t="n">
        <x:f>IF(K97&gt;0,K97*'Расчёт'!$B$8/1200,0)</x:f>
        <x:v>113402.09652416848</x:v>
      </x:c>
      <x:c r="N97" s="96" t="n">
        <x:f>MAX(MIN(L97-M97,K97),0)</x:f>
        <x:v>13149.629849956196</x:v>
      </x:c>
      <x:c r="O97" s="96" t="n">
        <x:f>MAX(K97-N97,0)</x:f>
        <x:v>7342662.036582593</x:v>
      </x:c>
    </x:row>
    <x:row r="98" ht="18" customHeight="1">
      <x:c r="A98" s="98" t="n">
        <x:f>A97+1</x:f>
        <x:v>94</x:v>
      </x:c>
      <x:c r="B98" s="100" t="n">
        <x:f>DATE(YEAR(B97),MONTH(B97)+1,DAY(B97))</x:f>
        <x:v>49144</x:v>
      </x:c>
      <x:c r="C98" s="96" t="n">
        <x:f>I97</x:f>
        <x:v>3573757.441171185</x:v>
      </x:c>
      <x:c r="D98" s="96" t="n">
        <x:f>IF(C98&lt;=0,0,MIN(C98+E98,IF('Расчёт'!$B$10="Аннуитетный",IF('Расчёт'!$B$18="Сократить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98/('Расчёт'!$B$9*12-A98+1),C98*('Расчёт'!$B$8/1200)*(1+'Расчёт'!$B$8/1200)^('Расчёт'!$B$9*12-A98+1)/((1+'Расчёт'!$B$8/1200)^('Расчёт'!$B$9*12-A98+1)-1))),IF('Расчёт'!$B$18="Сократить срок",'Расчёт'!$I$5/('Расчёт'!$B$9*12)+E98,C98/('Расчёт'!$B$9*12-A98+1)+E98))))</x:f>
        <x:v>126551.72637412467</x:v>
      </x:c>
      <x:c r="E98" s="96" t="n">
        <x:f>IF(C98&gt;0,C98*'Расчёт'!$B$8/1200,0)</x:f>
        <x:v>55095.42721805577</x:v>
      </x:c>
      <x:c r="F98" s="96" t="n">
        <x:f>MAX(MIN(D98-E98,C98),0)</x:f>
        <x:v>71456.29915606891</x:v>
      </x:c>
      <x:c r="G98" s="96" t="n">
        <x:f>MIN(MAX('Расчёт'!$B$14+IF(AND('Расчёт'!$B$16&gt;0,'Расчёт'!$B$17&lt;&gt;"",B98&gt;='Расчёт'!$B$17,B97&lt;'Расчёт'!$B$17),'Расчёт'!$B$16,0),0),MAX(C98-F98,0))</x:f>
        <x:v>10000</x:v>
      </x:c>
      <x:c r="H98" s="96" t="n">
        <x:f>IF(C98&gt;0,D98+G98+'Расчёт'!$B$22,0)</x:f>
        <x:v>138051.72637412467</x:v>
      </x:c>
      <x:c r="I98" s="96" t="n">
        <x:f>MAX(C98-F98-G98,0)</x:f>
        <x:v>3492301.1420151163</x:v>
      </x:c>
      <x:c r="J98" s="92"/>
      <x:c r="K98" s="96" t="n">
        <x:f>O97</x:f>
        <x:v>7342662.036582593</x:v>
      </x:c>
      <x:c r="L98" s="96" t="n">
        <x:f>IF(K98&lt;=0,0,MIN(K98+M98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98)))</x:f>
        <x:v>126551.72637412467</x:v>
      </x:c>
      <x:c r="M98" s="96" t="n">
        <x:f>IF(K98&gt;0,K98*'Расчёт'!$B$8/1200,0)</x:f>
        <x:v>113199.37306398163</x:v>
      </x:c>
      <x:c r="N98" s="96" t="n">
        <x:f>MAX(MIN(L98-M98,K98),0)</x:f>
        <x:v>13352.353310143037</x:v>
      </x:c>
      <x:c r="O98" s="96" t="n">
        <x:f>MAX(K98-N98,0)</x:f>
        <x:v>7329309.68327245</x:v>
      </x:c>
    </x:row>
    <x:row r="99" ht="18" customHeight="1">
      <x:c r="A99" s="98" t="n">
        <x:f>A98+1</x:f>
        <x:v>95</x:v>
      </x:c>
      <x:c r="B99" s="100" t="n">
        <x:f>DATE(YEAR(B98),MONTH(B98)+1,DAY(B98))</x:f>
        <x:v>49175</x:v>
      </x:c>
      <x:c r="C99" s="96" t="n">
        <x:f>I98</x:f>
        <x:v>3492301.1420151163</x:v>
      </x:c>
      <x:c r="D99" s="96" t="n">
        <x:f>IF(C99&lt;=0,0,MIN(C99+E99,IF('Расчёт'!$B$10="Аннуитетный",IF('Расчёт'!$B$18="Сократить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99/('Расчёт'!$B$9*12-A99+1),C99*('Расчёт'!$B$8/1200)*(1+'Расчёт'!$B$8/1200)^('Расчёт'!$B$9*12-A99+1)/((1+'Расчёт'!$B$8/1200)^('Расчёт'!$B$9*12-A99+1)-1))),IF('Расчёт'!$B$18="Сократить срок",'Расчёт'!$I$5/('Расчёт'!$B$9*12)+E99,C99/('Расчёт'!$B$9*12-A99+1)+E99))))</x:f>
        <x:v>126551.72637412467</x:v>
      </x:c>
      <x:c r="E99" s="96" t="n">
        <x:f>IF(C99&gt;0,C99*'Расчёт'!$B$8/1200,0)</x:f>
        <x:v>53839.64260606638</x:v>
      </x:c>
      <x:c r="F99" s="96" t="n">
        <x:f>MAX(MIN(D99-E99,C99),0)</x:f>
        <x:v>72712.08376805829</x:v>
      </x:c>
      <x:c r="G99" s="96" t="n">
        <x:f>MIN(MAX('Расчёт'!$B$14+IF(AND('Расчёт'!$B$16&gt;0,'Расчёт'!$B$17&lt;&gt;"",B99&gt;='Расчёт'!$B$17,B98&lt;'Расчёт'!$B$17),'Расчёт'!$B$16,0),0),MAX(C99-F99,0))</x:f>
        <x:v>10000</x:v>
      </x:c>
      <x:c r="H99" s="96" t="n">
        <x:f>IF(C99&gt;0,D99+G99+'Расчёт'!$B$22,0)</x:f>
        <x:v>138051.72637412467</x:v>
      </x:c>
      <x:c r="I99" s="96" t="n">
        <x:f>MAX(C99-F99-G99,0)</x:f>
        <x:v>3409589.058247058</x:v>
      </x:c>
      <x:c r="J99" s="92"/>
      <x:c r="K99" s="96" t="n">
        <x:f>O98</x:f>
        <x:v>7329309.68327245</x:v>
      </x:c>
      <x:c r="L99" s="96" t="n">
        <x:f>IF(K99&lt;=0,0,MIN(K99+M99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99)))</x:f>
        <x:v>126551.72637412467</x:v>
      </x:c>
      <x:c r="M99" s="96" t="n">
        <x:f>IF(K99&gt;0,K99*'Расчёт'!$B$8/1200,0)</x:f>
        <x:v>112993.52428378361</x:v>
      </x:c>
      <x:c r="N99" s="96" t="n">
        <x:f>MAX(MIN(L99-M99,K99),0)</x:f>
        <x:v>13558.20209034106</x:v>
      </x:c>
      <x:c r="O99" s="96" t="n">
        <x:f>MAX(K99-N99,0)</x:f>
        <x:v>7315751.48118211</x:v>
      </x:c>
    </x:row>
    <x:row r="100" ht="18" customHeight="1">
      <x:c r="A100" s="98" t="n">
        <x:f>A99+1</x:f>
        <x:v>96</x:v>
      </x:c>
      <x:c r="B100" s="100" t="n">
        <x:f>DATE(YEAR(B99),MONTH(B99)+1,DAY(B99))</x:f>
        <x:v>49206</x:v>
      </x:c>
      <x:c r="C100" s="96" t="n">
        <x:f>I99</x:f>
        <x:v>3409589.058247058</x:v>
      </x:c>
      <x:c r="D100" s="96" t="n">
        <x:f>IF(C100&lt;=0,0,MIN(C100+E100,IF('Расчёт'!$B$10="Аннуитетный",IF('Расчёт'!$B$18="Сократить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100/('Расчёт'!$B$9*12-A100+1),C100*('Расчёт'!$B$8/1200)*(1+'Расчёт'!$B$8/1200)^('Расчёт'!$B$9*12-A100+1)/((1+'Расчёт'!$B$8/1200)^('Расчёт'!$B$9*12-A100+1)-1))),IF('Расчёт'!$B$18="Сократить срок",'Расчёт'!$I$5/('Расчёт'!$B$9*12)+E100,C100/('Расчёт'!$B$9*12-A100+1)+E100))))</x:f>
        <x:v>126551.72637412467</x:v>
      </x:c>
      <x:c r="E100" s="96" t="n">
        <x:f>IF(C100&gt;0,C100*'Расчёт'!$B$8/1200,0)</x:f>
        <x:v>52564.497981308814</x:v>
      </x:c>
      <x:c r="F100" s="96" t="n">
        <x:f>MAX(MIN(D100-E100,C100),0)</x:f>
        <x:v>73987.22839281586</x:v>
      </x:c>
      <x:c r="G100" s="96" t="n">
        <x:f>MIN(MAX('Расчёт'!$B$14+IF(AND('Расчёт'!$B$16&gt;0,'Расчёт'!$B$17&lt;&gt;"",B100&gt;='Расчёт'!$B$17,B99&lt;'Расчёт'!$B$17),'Расчёт'!$B$16,0),0),MAX(C100-F100,0))</x:f>
        <x:v>10000</x:v>
      </x:c>
      <x:c r="H100" s="96" t="n">
        <x:f>IF(C100&gt;0,D100+G100+'Расчёт'!$B$22,0)</x:f>
        <x:v>138051.72637412467</x:v>
      </x:c>
      <x:c r="I100" s="96" t="n">
        <x:f>MAX(C100-F100-G100,0)</x:f>
        <x:v>3325601.8298542425</x:v>
      </x:c>
      <x:c r="J100" s="92"/>
      <x:c r="K100" s="96" t="n">
        <x:f>O99</x:f>
        <x:v>7315751.48118211</x:v>
      </x:c>
      <x:c r="L100" s="96" t="n">
        <x:f>IF(K100&lt;=0,0,MIN(K100+M100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100)))</x:f>
        <x:v>126551.72637412467</x:v>
      </x:c>
      <x:c r="M100" s="96" t="n">
        <x:f>IF(K100&gt;0,K100*'Расчёт'!$B$8/1200,0)</x:f>
        <x:v>112784.50200155753</x:v>
      </x:c>
      <x:c r="N100" s="96" t="n">
        <x:f>MAX(MIN(L100-M100,K100),0)</x:f>
        <x:v>13767.224372567143</x:v>
      </x:c>
      <x:c r="O100" s="96" t="n">
        <x:f>MAX(K100-N100,0)</x:f>
        <x:v>7301984.256809542</x:v>
      </x:c>
    </x:row>
    <x:row r="101" ht="18" customHeight="1">
      <x:c r="A101" s="98" t="n">
        <x:f>A100+1</x:f>
        <x:v>97</x:v>
      </x:c>
      <x:c r="B101" s="100" t="n">
        <x:f>DATE(YEAR(B100),MONTH(B100)+1,DAY(B100))</x:f>
        <x:v>49236</x:v>
      </x:c>
      <x:c r="C101" s="96" t="n">
        <x:f>I100</x:f>
        <x:v>3325601.8298542425</x:v>
      </x:c>
      <x:c r="D101" s="96" t="n">
        <x:f>IF(C101&lt;=0,0,MIN(C101+E101,IF('Расчёт'!$B$10="Аннуитетный",IF('Расчёт'!$B$18="Сократить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101/('Расчёт'!$B$9*12-A101+1),C101*('Расчёт'!$B$8/1200)*(1+'Расчёт'!$B$8/1200)^('Расчёт'!$B$9*12-A101+1)/((1+'Расчёт'!$B$8/1200)^('Расчёт'!$B$9*12-A101+1)-1))),IF('Расчёт'!$B$18="Сократить срок",'Расчёт'!$I$5/('Расчёт'!$B$9*12)+E101,C101/('Расчёт'!$B$9*12-A101+1)+E101))))</x:f>
        <x:v>126551.72637412467</x:v>
      </x:c>
      <x:c r="E101" s="96" t="n">
        <x:f>IF(C101&gt;0,C101*'Расчёт'!$B$8/1200,0)</x:f>
        <x:v>51269.69487691957</x:v>
      </x:c>
      <x:c r="F101" s="96" t="n">
        <x:f>MAX(MIN(D101-E101,C101),0)</x:f>
        <x:v>75282.0314972051</x:v>
      </x:c>
      <x:c r="G101" s="96" t="n">
        <x:f>MIN(MAX('Расчёт'!$B$14+IF(AND('Расчёт'!$B$16&gt;0,'Расчёт'!$B$17&lt;&gt;"",B101&gt;='Расчёт'!$B$17,B100&lt;'Расчёт'!$B$17),'Расчёт'!$B$16,0),0),MAX(C101-F101,0))</x:f>
        <x:v>10000</x:v>
      </x:c>
      <x:c r="H101" s="96" t="n">
        <x:f>IF(C101&gt;0,D101+G101+'Расчёт'!$B$22,0)</x:f>
        <x:v>138051.72637412467</x:v>
      </x:c>
      <x:c r="I101" s="96" t="n">
        <x:f>MAX(C101-F101-G101,0)</x:f>
        <x:v>3240319.7983570374</x:v>
      </x:c>
      <x:c r="J101" s="92"/>
      <x:c r="K101" s="96" t="n">
        <x:f>O100</x:f>
        <x:v>7301984.256809542</x:v>
      </x:c>
      <x:c r="L101" s="96" t="n">
        <x:f>IF(K101&lt;=0,0,MIN(K101+M101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101)))</x:f>
        <x:v>126551.72637412467</x:v>
      </x:c>
      <x:c r="M101" s="96" t="n">
        <x:f>IF(K101&gt;0,K101*'Расчёт'!$B$8/1200,0)</x:f>
        <x:v>112572.25729248044</x:v>
      </x:c>
      <x:c r="N101" s="96" t="n">
        <x:f>MAX(MIN(L101-M101,K101),0)</x:f>
        <x:v>13979.46908164423</x:v>
      </x:c>
      <x:c r="O101" s="96" t="n">
        <x:f>MAX(K101-N101,0)</x:f>
        <x:v>7288004.787727898</x:v>
      </x:c>
    </x:row>
    <x:row r="102" ht="18" customHeight="1">
      <x:c r="A102" s="98" t="n">
        <x:f>A101+1</x:f>
        <x:v>98</x:v>
      </x:c>
      <x:c r="B102" s="100" t="n">
        <x:f>DATE(YEAR(B101),MONTH(B101)+1,DAY(B101))</x:f>
        <x:v>49267</x:v>
      </x:c>
      <x:c r="C102" s="96" t="n">
        <x:f>I101</x:f>
        <x:v>3240319.7983570374</x:v>
      </x:c>
      <x:c r="D102" s="96" t="n">
        <x:f>IF(C102&lt;=0,0,MIN(C102+E102,IF('Расчёт'!$B$10="Аннуитетный",IF('Расчёт'!$B$18="Сократить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102/('Расчёт'!$B$9*12-A102+1),C102*('Расчёт'!$B$8/1200)*(1+'Расчёт'!$B$8/1200)^('Расчёт'!$B$9*12-A102+1)/((1+'Расчёт'!$B$8/1200)^('Расчёт'!$B$9*12-A102+1)-1))),IF('Расчёт'!$B$18="Сократить срок",'Расчёт'!$I$5/('Расчёт'!$B$9*12)+E102,C102/('Расчёт'!$B$9*12-A102+1)+E102))))</x:f>
        <x:v>126551.72637412467</x:v>
      </x:c>
      <x:c r="E102" s="96" t="n">
        <x:f>IF(C102&gt;0,C102*'Расчёт'!$B$8/1200,0)</x:f>
        <x:v>49954.93022467099</x:v>
      </x:c>
      <x:c r="F102" s="96" t="n">
        <x:f>MAX(MIN(D102-E102,C102),0)</x:f>
        <x:v>76596.79614945367</x:v>
      </x:c>
      <x:c r="G102" s="96" t="n">
        <x:f>MIN(MAX('Расчёт'!$B$14+IF(AND('Расчёт'!$B$16&gt;0,'Расчёт'!$B$17&lt;&gt;"",B102&gt;='Расчёт'!$B$17,B101&lt;'Расчёт'!$B$17),'Расчёт'!$B$16,0),0),MAX(C102-F102,0))</x:f>
        <x:v>10000</x:v>
      </x:c>
      <x:c r="H102" s="96" t="n">
        <x:f>IF(C102&gt;0,D102+G102+'Расчёт'!$B$22,0)</x:f>
        <x:v>138051.72637412467</x:v>
      </x:c>
      <x:c r="I102" s="96" t="n">
        <x:f>MAX(C102-F102-G102,0)</x:f>
        <x:v>3153723.0022075837</x:v>
      </x:c>
      <x:c r="J102" s="92"/>
      <x:c r="K102" s="96" t="n">
        <x:f>O101</x:f>
        <x:v>7288004.787727898</x:v>
      </x:c>
      <x:c r="L102" s="96" t="n">
        <x:f>IF(K102&lt;=0,0,MIN(K102+M102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102)))</x:f>
        <x:v>126551.72637412467</x:v>
      </x:c>
      <x:c r="M102" s="96" t="n">
        <x:f>IF(K102&gt;0,K102*'Расчёт'!$B$8/1200,0)</x:f>
        <x:v>112356.74047747174</x:v>
      </x:c>
      <x:c r="N102" s="96" t="n">
        <x:f>MAX(MIN(L102-M102,K102),0)</x:f>
        <x:v>14194.985896652928</x:v>
      </x:c>
      <x:c r="O102" s="96" t="n">
        <x:f>MAX(K102-N102,0)</x:f>
        <x:v>7273809.801831245</x:v>
      </x:c>
    </x:row>
    <x:row r="103" ht="18" customHeight="1">
      <x:c r="A103" s="98" t="n">
        <x:f>A102+1</x:f>
        <x:v>99</x:v>
      </x:c>
      <x:c r="B103" s="100" t="n">
        <x:f>DATE(YEAR(B102),MONTH(B102)+1,DAY(B102))</x:f>
        <x:v>49297</x:v>
      </x:c>
      <x:c r="C103" s="96" t="n">
        <x:f>I102</x:f>
        <x:v>3153723.0022075837</x:v>
      </x:c>
      <x:c r="D103" s="96" t="n">
        <x:f>IF(C103&lt;=0,0,MIN(C103+E103,IF('Расчёт'!$B$10="Аннуитетный",IF('Расчёт'!$B$18="Сократить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103/('Расчёт'!$B$9*12-A103+1),C103*('Расчёт'!$B$8/1200)*(1+'Расчёт'!$B$8/1200)^('Расчёт'!$B$9*12-A103+1)/((1+'Расчёт'!$B$8/1200)^('Расчёт'!$B$9*12-A103+1)-1))),IF('Расчёт'!$B$18="Сократить срок",'Расчёт'!$I$5/('Расчёт'!$B$9*12)+E103,C103/('Расчёт'!$B$9*12-A103+1)+E103))))</x:f>
        <x:v>126551.72637412467</x:v>
      </x:c>
      <x:c r="E103" s="96" t="n">
        <x:f>IF(C103&gt;0,C103*'Расчёт'!$B$8/1200,0)</x:f>
        <x:v>48619.89628403358</x:v>
      </x:c>
      <x:c r="F103" s="96" t="n">
        <x:f>MAX(MIN(D103-E103,C103),0)</x:f>
        <x:v>77931.8300900911</x:v>
      </x:c>
      <x:c r="G103" s="96" t="n">
        <x:f>MIN(MAX('Расчёт'!$B$14+IF(AND('Расчёт'!$B$16&gt;0,'Расчёт'!$B$17&lt;&gt;"",B103&gt;='Расчёт'!$B$17,B102&lt;'Расчёт'!$B$17),'Расчёт'!$B$16,0),0),MAX(C103-F103,0))</x:f>
        <x:v>10000</x:v>
      </x:c>
      <x:c r="H103" s="96" t="n">
        <x:f>IF(C103&gt;0,D103+G103+'Расчёт'!$B$22,0)</x:f>
        <x:v>138051.72637412467</x:v>
      </x:c>
      <x:c r="I103" s="96" t="n">
        <x:f>MAX(C103-F103-G103,0)</x:f>
        <x:v>3065791.1721174926</x:v>
      </x:c>
      <x:c r="J103" s="92"/>
      <x:c r="K103" s="96" t="n">
        <x:f>O102</x:f>
        <x:v>7273809.801831245</x:v>
      </x:c>
      <x:c r="L103" s="96" t="n">
        <x:f>IF(K103&lt;=0,0,MIN(K103+M103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103)))</x:f>
        <x:v>126551.72637412467</x:v>
      </x:c>
      <x:c r="M103" s="96" t="n">
        <x:f>IF(K103&gt;0,K103*'Расчёт'!$B$8/1200,0)</x:f>
        <x:v>112137.90111156504</x:v>
      </x:c>
      <x:c r="N103" s="96" t="n">
        <x:f>MAX(MIN(L103-M103,K103),0)</x:f>
        <x:v>14413.825262559636</x:v>
      </x:c>
      <x:c r="O103" s="96" t="n">
        <x:f>MAX(K103-N103,0)</x:f>
        <x:v>7259395.976568686</x:v>
      </x:c>
    </x:row>
    <x:row r="104" ht="18" customHeight="1">
      <x:c r="A104" s="98" t="n">
        <x:f>A103+1</x:f>
        <x:v>100</x:v>
      </x:c>
      <x:c r="B104" s="100" t="n">
        <x:f>DATE(YEAR(B103),MONTH(B103)+1,DAY(B103))</x:f>
        <x:v>49328</x:v>
      </x:c>
      <x:c r="C104" s="96" t="n">
        <x:f>I103</x:f>
        <x:v>3065791.1721174926</x:v>
      </x:c>
      <x:c r="D104" s="96" t="n">
        <x:f>IF(C104&lt;=0,0,MIN(C104+E104,IF('Расчёт'!$B$10="Аннуитетный",IF('Расчёт'!$B$18="Сократить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104/('Расчёт'!$B$9*12-A104+1),C104*('Расчёт'!$B$8/1200)*(1+'Расчёт'!$B$8/1200)^('Расчёт'!$B$9*12-A104+1)/((1+'Расчёт'!$B$8/1200)^('Расчёт'!$B$9*12-A104+1)-1))),IF('Расчёт'!$B$18="Сократить срок",'Расчёт'!$I$5/('Расчёт'!$B$9*12)+E104,C104/('Расчёт'!$B$9*12-A104+1)+E104))))</x:f>
        <x:v>126551.72637412467</x:v>
      </x:c>
      <x:c r="E104" s="96" t="n">
        <x:f>IF(C104&gt;0,C104*'Расчёт'!$B$8/1200,0)</x:f>
        <x:v>47264.28057014468</x:v>
      </x:c>
      <x:c r="F104" s="96" t="n">
        <x:f>MAX(MIN(D104-E104,C104),0)</x:f>
        <x:v>79287.44580398</x:v>
      </x:c>
      <x:c r="G104" s="96" t="n">
        <x:f>MIN(MAX('Расчёт'!$B$14+IF(AND('Расчёт'!$B$16&gt;0,'Расчёт'!$B$17&lt;&gt;"",B104&gt;='Расчёт'!$B$17,B103&lt;'Расчёт'!$B$17),'Расчёт'!$B$16,0),0),MAX(C104-F104,0))</x:f>
        <x:v>10000</x:v>
      </x:c>
      <x:c r="H104" s="96" t="n">
        <x:f>IF(C104&gt;0,D104+G104+'Расчёт'!$B$22,0)</x:f>
        <x:v>138051.72637412467</x:v>
      </x:c>
      <x:c r="I104" s="96" t="n">
        <x:f>MAX(C104-F104-G104,0)</x:f>
        <x:v>2976503.726313513</x:v>
      </x:c>
      <x:c r="J104" s="92"/>
      <x:c r="K104" s="96" t="n">
        <x:f>O103</x:f>
        <x:v>7259395.976568686</x:v>
      </x:c>
      <x:c r="L104" s="96" t="n">
        <x:f>IF(K104&lt;=0,0,MIN(K104+M104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104)))</x:f>
        <x:v>126551.72637412467</x:v>
      </x:c>
      <x:c r="M104" s="96" t="n">
        <x:f>IF(K104&gt;0,K104*'Расчёт'!$B$8/1200,0)</x:f>
        <x:v>111915.68797210058</x:v>
      </x:c>
      <x:c r="N104" s="96" t="n">
        <x:f>MAX(MIN(L104-M104,K104),0)</x:f>
        <x:v>14636.038402024089</x:v>
      </x:c>
      <x:c r="O104" s="96" t="n">
        <x:f>MAX(K104-N104,0)</x:f>
        <x:v>7244759.938166662</x:v>
      </x:c>
    </x:row>
    <x:row r="105" ht="18" customHeight="1">
      <x:c r="A105" s="98" t="n">
        <x:f>A104+1</x:f>
        <x:v>101</x:v>
      </x:c>
      <x:c r="B105" s="100" t="n">
        <x:f>DATE(YEAR(B104),MONTH(B104)+1,DAY(B104))</x:f>
        <x:v>49359</x:v>
      </x:c>
      <x:c r="C105" s="96" t="n">
        <x:f>I104</x:f>
        <x:v>2976503.726313513</x:v>
      </x:c>
      <x:c r="D105" s="96" t="n">
        <x:f>IF(C105&lt;=0,0,MIN(C105+E105,IF('Расчёт'!$B$10="Аннуитетный",IF('Расчёт'!$B$18="Сократить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105/('Расчёт'!$B$9*12-A105+1),C105*('Расчёт'!$B$8/1200)*(1+'Расчёт'!$B$8/1200)^('Расчёт'!$B$9*12-A105+1)/((1+'Расчёт'!$B$8/1200)^('Расчёт'!$B$9*12-A105+1)-1))),IF('Расчёт'!$B$18="Сократить срок",'Расчёт'!$I$5/('Расчёт'!$B$9*12)+E105,C105/('Расчёт'!$B$9*12-A105+1)+E105))))</x:f>
        <x:v>126551.72637412467</x:v>
      </x:c>
      <x:c r="E105" s="96" t="n">
        <x:f>IF(C105&gt;0,C105*'Расчёт'!$B$8/1200,0)</x:f>
        <x:v>45887.765780666654</x:v>
      </x:c>
      <x:c r="F105" s="96" t="n">
        <x:f>MAX(MIN(D105-E105,C105),0)</x:f>
        <x:v>80663.96059345802</x:v>
      </x:c>
      <x:c r="G105" s="96" t="n">
        <x:f>MIN(MAX('Расчёт'!$B$14+IF(AND('Расчёт'!$B$16&gt;0,'Расчёт'!$B$17&lt;&gt;"",B105&gt;='Расчёт'!$B$17,B104&lt;'Расчёт'!$B$17),'Расчёт'!$B$16,0),0),MAX(C105-F105,0))</x:f>
        <x:v>10000</x:v>
      </x:c>
      <x:c r="H105" s="96" t="n">
        <x:f>IF(C105&gt;0,D105+G105+'Расчёт'!$B$22,0)</x:f>
        <x:v>138051.72637412467</x:v>
      </x:c>
      <x:c r="I105" s="96" t="n">
        <x:f>MAX(C105-F105-G105,0)</x:f>
        <x:v>2885839.765720055</x:v>
      </x:c>
      <x:c r="J105" s="92"/>
      <x:c r="K105" s="96" t="n">
        <x:f>O104</x:f>
        <x:v>7244759.938166662</x:v>
      </x:c>
      <x:c r="L105" s="96" t="n">
        <x:f>IF(K105&lt;=0,0,MIN(K105+M105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105)))</x:f>
        <x:v>126551.72637412467</x:v>
      </x:c>
      <x:c r="M105" s="96" t="n">
        <x:f>IF(K105&gt;0,K105*'Расчёт'!$B$8/1200,0)</x:f>
        <x:v>111690.04904673604</x:v>
      </x:c>
      <x:c r="N105" s="96" t="n">
        <x:f>MAX(MIN(L105-M105,K105),0)</x:f>
        <x:v>14861.677327388636</x:v>
      </x:c>
      <x:c r="O105" s="96" t="n">
        <x:f>MAX(K105-N105,0)</x:f>
        <x:v>7229898.260839273</x:v>
      </x:c>
    </x:row>
    <x:row r="106" ht="18" customHeight="1">
      <x:c r="A106" s="98" t="n">
        <x:f>A105+1</x:f>
        <x:v>102</x:v>
      </x:c>
      <x:c r="B106" s="100" t="n">
        <x:f>DATE(YEAR(B105),MONTH(B105)+1,DAY(B105))</x:f>
        <x:v>49387</x:v>
      </x:c>
      <x:c r="C106" s="96" t="n">
        <x:f>I105</x:f>
        <x:v>2885839.765720055</x:v>
      </x:c>
      <x:c r="D106" s="96" t="n">
        <x:f>IF(C106&lt;=0,0,MIN(C106+E106,IF('Расчёт'!$B$10="Аннуитетный",IF('Расчёт'!$B$18="Сократить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106/('Расчёт'!$B$9*12-A106+1),C106*('Расчёт'!$B$8/1200)*(1+'Расчёт'!$B$8/1200)^('Расчёт'!$B$9*12-A106+1)/((1+'Расчёт'!$B$8/1200)^('Расчёт'!$B$9*12-A106+1)-1))),IF('Расчёт'!$B$18="Сократить срок",'Расчёт'!$I$5/('Расчёт'!$B$9*12)+E106,C106/('Расчёт'!$B$9*12-A106+1)+E106))))</x:f>
        <x:v>126551.72637412467</x:v>
      </x:c>
      <x:c r="E106" s="96" t="n">
        <x:f>IF(C106&gt;0,C106*'Расчёт'!$B$8/1200,0)</x:f>
        <x:v>44490.029721517516</x:v>
      </x:c>
      <x:c r="F106" s="96" t="n">
        <x:f>MAX(MIN(D106-E106,C106),0)</x:f>
        <x:v>82061.69665260715</x:v>
      </x:c>
      <x:c r="G106" s="96" t="n">
        <x:f>MIN(MAX('Расчёт'!$B$14+IF(AND('Расчёт'!$B$16&gt;0,'Расчёт'!$B$17&lt;&gt;"",B106&gt;='Расчёт'!$B$17,B105&lt;'Расчёт'!$B$17),'Расчёт'!$B$16,0),0),MAX(C106-F106,0))</x:f>
        <x:v>10000</x:v>
      </x:c>
      <x:c r="H106" s="96" t="n">
        <x:f>IF(C106&gt;0,D106+G106+'Расчёт'!$B$22,0)</x:f>
        <x:v>138051.72637412467</x:v>
      </x:c>
      <x:c r="I106" s="96" t="n">
        <x:f>MAX(C106-F106-G106,0)</x:f>
        <x:v>2793778.069067448</x:v>
      </x:c>
      <x:c r="J106" s="92"/>
      <x:c r="K106" s="96" t="n">
        <x:f>O105</x:f>
        <x:v>7229898.260839273</x:v>
      </x:c>
      <x:c r="L106" s="96" t="n">
        <x:f>IF(K106&lt;=0,0,MIN(K106+M106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106)))</x:f>
        <x:v>126551.72637412467</x:v>
      </x:c>
      <x:c r="M106" s="96" t="n">
        <x:f>IF(K106&gt;0,K106*'Расчёт'!$B$8/1200,0)</x:f>
        <x:v>111460.93152127213</x:v>
      </x:c>
      <x:c r="N106" s="96" t="n">
        <x:f>MAX(MIN(L106-M106,K106),0)</x:f>
        <x:v>15090.794852852545</x:v>
      </x:c>
      <x:c r="O106" s="96" t="n">
        <x:f>MAX(K106-N106,0)</x:f>
        <x:v>7214807.46598642</x:v>
      </x:c>
    </x:row>
    <x:row r="107" ht="18" customHeight="1">
      <x:c r="A107" s="98" t="n">
        <x:f>A106+1</x:f>
        <x:v>103</x:v>
      </x:c>
      <x:c r="B107" s="100" t="n">
        <x:f>DATE(YEAR(B106),MONTH(B106)+1,DAY(B106))</x:f>
        <x:v>49418</x:v>
      </x:c>
      <x:c r="C107" s="96" t="n">
        <x:f>I106</x:f>
        <x:v>2793778.069067448</x:v>
      </x:c>
      <x:c r="D107" s="96" t="n">
        <x:f>IF(C107&lt;=0,0,MIN(C107+E107,IF('Расчёт'!$B$10="Аннуитетный",IF('Расчёт'!$B$18="Сократить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107/('Расчёт'!$B$9*12-A107+1),C107*('Расчёт'!$B$8/1200)*(1+'Расчёт'!$B$8/1200)^('Расчёт'!$B$9*12-A107+1)/((1+'Расчёт'!$B$8/1200)^('Расчёт'!$B$9*12-A107+1)-1))),IF('Расчёт'!$B$18="Сократить срок",'Расчёт'!$I$5/('Расчёт'!$B$9*12)+E107,C107/('Расчёт'!$B$9*12-A107+1)+E107))))</x:f>
        <x:v>126551.72637412467</x:v>
      </x:c>
      <x:c r="E107" s="96" t="n">
        <x:f>IF(C107&gt;0,C107*'Расчёт'!$B$8/1200,0)</x:f>
        <x:v>43070.74523145649</x:v>
      </x:c>
      <x:c r="F107" s="96" t="n">
        <x:f>MAX(MIN(D107-E107,C107),0)</x:f>
        <x:v>83480.98114266818</x:v>
      </x:c>
      <x:c r="G107" s="96" t="n">
        <x:f>MIN(MAX('Расчёт'!$B$14+IF(AND('Расчёт'!$B$16&gt;0,'Расчёт'!$B$17&lt;&gt;"",B107&gt;='Расчёт'!$B$17,B106&lt;'Расчёт'!$B$17),'Расчёт'!$B$16,0),0),MAX(C107-F107,0))</x:f>
        <x:v>10000</x:v>
      </x:c>
      <x:c r="H107" s="96" t="n">
        <x:f>IF(C107&gt;0,D107+G107+'Расчёт'!$B$22,0)</x:f>
        <x:v>138051.72637412467</x:v>
      </x:c>
      <x:c r="I107" s="96" t="n">
        <x:f>MAX(C107-F107-G107,0)</x:f>
        <x:v>2700297.08792478</x:v>
      </x:c>
      <x:c r="J107" s="92"/>
      <x:c r="K107" s="96" t="n">
        <x:f>O106</x:f>
        <x:v>7214807.46598642</x:v>
      </x:c>
      <x:c r="L107" s="96" t="n">
        <x:f>IF(K107&lt;=0,0,MIN(K107+M107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107)))</x:f>
        <x:v>126551.72637412467</x:v>
      </x:c>
      <x:c r="M107" s="96" t="n">
        <x:f>IF(K107&gt;0,K107*'Расчёт'!$B$8/1200,0)</x:f>
        <x:v>111228.28176729064</x:v>
      </x:c>
      <x:c r="N107" s="96" t="n">
        <x:f>MAX(MIN(L107-M107,K107),0)</x:f>
        <x:v>15323.444606834033</x:v>
      </x:c>
      <x:c r="O107" s="96" t="n">
        <x:f>MAX(K107-N107,0)</x:f>
        <x:v>7199484.021379586</x:v>
      </x:c>
    </x:row>
    <x:row r="108" ht="18" customHeight="1">
      <x:c r="A108" s="98" t="n">
        <x:f>A107+1</x:f>
        <x:v>104</x:v>
      </x:c>
      <x:c r="B108" s="100" t="n">
        <x:f>DATE(YEAR(B107),MONTH(B107)+1,DAY(B107))</x:f>
        <x:v>49448</x:v>
      </x:c>
      <x:c r="C108" s="96" t="n">
        <x:f>I107</x:f>
        <x:v>2700297.08792478</x:v>
      </x:c>
      <x:c r="D108" s="96" t="n">
        <x:f>IF(C108&lt;=0,0,MIN(C108+E108,IF('Расчёт'!$B$10="Аннуитетный",IF('Расчёт'!$B$18="Сократить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108/('Расчёт'!$B$9*12-A108+1),C108*('Расчёт'!$B$8/1200)*(1+'Расчёт'!$B$8/1200)^('Расчёт'!$B$9*12-A108+1)/((1+'Расчёт'!$B$8/1200)^('Расчёт'!$B$9*12-A108+1)-1))),IF('Расчёт'!$B$18="Сократить срок",'Расчёт'!$I$5/('Расчёт'!$B$9*12)+E108,C108/('Расчёт'!$B$9*12-A108+1)+E108))))</x:f>
        <x:v>126551.72637412467</x:v>
      </x:c>
      <x:c r="E108" s="96" t="n">
        <x:f>IF(C108&gt;0,C108*'Расчёт'!$B$8/1200,0)</x:f>
        <x:v>41629.58010550702</x:v>
      </x:c>
      <x:c r="F108" s="96" t="n">
        <x:f>MAX(MIN(D108-E108,C108),0)</x:f>
        <x:v>84922.14626861765</x:v>
      </x:c>
      <x:c r="G108" s="96" t="n">
        <x:f>MIN(MAX('Расчёт'!$B$14+IF(AND('Расчёт'!$B$16&gt;0,'Расчёт'!$B$17&lt;&gt;"",B108&gt;='Расчёт'!$B$17,B107&lt;'Расчёт'!$B$17),'Расчёт'!$B$16,0),0),MAX(C108-F108,0))</x:f>
        <x:v>10000</x:v>
      </x:c>
      <x:c r="H108" s="96" t="n">
        <x:f>IF(C108&gt;0,D108+G108+'Расчёт'!$B$22,0)</x:f>
        <x:v>138051.72637412467</x:v>
      </x:c>
      <x:c r="I108" s="96" t="n">
        <x:f>MAX(C108-F108-G108,0)</x:f>
        <x:v>2605374.941656162</x:v>
      </x:c>
      <x:c r="J108" s="92"/>
      <x:c r="K108" s="96" t="n">
        <x:f>O107</x:f>
        <x:v>7199484.021379586</x:v>
      </x:c>
      <x:c r="L108" s="96" t="n">
        <x:f>IF(K108&lt;=0,0,MIN(K108+M108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108)))</x:f>
        <x:v>126551.72637412467</x:v>
      </x:c>
      <x:c r="M108" s="96" t="n">
        <x:f>IF(K108&gt;0,K108*'Расчёт'!$B$8/1200,0)</x:f>
        <x:v>110992.04532960196</x:v>
      </x:c>
      <x:c r="N108" s="96" t="n">
        <x:f>MAX(MIN(L108-M108,K108),0)</x:f>
        <x:v>15559.681044522717</x:v>
      </x:c>
      <x:c r="O108" s="96" t="n">
        <x:f>MAX(K108-N108,0)</x:f>
        <x:v>7183924.340335064</x:v>
      </x:c>
    </x:row>
    <x:row r="109" ht="18" customHeight="1">
      <x:c r="A109" s="98" t="n">
        <x:f>A108+1</x:f>
        <x:v>105</x:v>
      </x:c>
      <x:c r="B109" s="100" t="n">
        <x:f>DATE(YEAR(B108),MONTH(B108)+1,DAY(B108))</x:f>
        <x:v>49479</x:v>
      </x:c>
      <x:c r="C109" s="96" t="n">
        <x:f>I108</x:f>
        <x:v>2605374.941656162</x:v>
      </x:c>
      <x:c r="D109" s="96" t="n">
        <x:f>IF(C109&lt;=0,0,MIN(C109+E109,IF('Расчёт'!$B$10="Аннуитетный",IF('Расчёт'!$B$18="Сократить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109/('Расчёт'!$B$9*12-A109+1),C109*('Расчёт'!$B$8/1200)*(1+'Расчёт'!$B$8/1200)^('Расчёт'!$B$9*12-A109+1)/((1+'Расчёт'!$B$8/1200)^('Расчёт'!$B$9*12-A109+1)-1))),IF('Расчёт'!$B$18="Сократить срок",'Расчёт'!$I$5/('Расчёт'!$B$9*12)+E109,C109/('Расчёт'!$B$9*12-A109+1)+E109))))</x:f>
        <x:v>126551.72637412467</x:v>
      </x:c>
      <x:c r="E109" s="96" t="n">
        <x:f>IF(C109&gt;0,C109*'Расчёт'!$B$8/1200,0)</x:f>
        <x:v>40166.19701719917</x:v>
      </x:c>
      <x:c r="F109" s="96" t="n">
        <x:f>MAX(MIN(D109-E109,C109),0)</x:f>
        <x:v>86385.5293569255</x:v>
      </x:c>
      <x:c r="G109" s="96" t="n">
        <x:f>MIN(MAX('Расчёт'!$B$14+IF(AND('Расчёт'!$B$16&gt;0,'Расчёт'!$B$17&lt;&gt;"",B109&gt;='Расчёт'!$B$17,B108&lt;'Расчёт'!$B$17),'Расчёт'!$B$16,0),0),MAX(C109-F109,0))</x:f>
        <x:v>10000</x:v>
      </x:c>
      <x:c r="H109" s="96" t="n">
        <x:f>IF(C109&gt;0,D109+G109+'Расчёт'!$B$22,0)</x:f>
        <x:v>138051.72637412467</x:v>
      </x:c>
      <x:c r="I109" s="96" t="n">
        <x:f>MAX(C109-F109-G109,0)</x:f>
        <x:v>2508989.4122992367</x:v>
      </x:c>
      <x:c r="J109" s="92"/>
      <x:c r="K109" s="96" t="n">
        <x:f>O108</x:f>
        <x:v>7183924.340335064</x:v>
      </x:c>
      <x:c r="L109" s="96" t="n">
        <x:f>IF(K109&lt;=0,0,MIN(K109+M109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109)))</x:f>
        <x:v>126551.72637412467</x:v>
      </x:c>
      <x:c r="M109" s="96" t="n">
        <x:f>IF(K109&gt;0,K109*'Расчёт'!$B$8/1200,0)</x:f>
        <x:v>110752.1669134989</x:v>
      </x:c>
      <x:c r="N109" s="96" t="n">
        <x:f>MAX(MIN(L109-M109,K109),0)</x:f>
        <x:v>15799.559460625765</x:v>
      </x:c>
      <x:c r="O109" s="96" t="n">
        <x:f>MAX(K109-N109,0)</x:f>
        <x:v>7168124.780874438</x:v>
      </x:c>
    </x:row>
    <x:row r="110" ht="18" customHeight="1">
      <x:c r="A110" s="98" t="n">
        <x:f>A109+1</x:f>
        <x:v>106</x:v>
      </x:c>
      <x:c r="B110" s="100" t="n">
        <x:f>DATE(YEAR(B109),MONTH(B109)+1,DAY(B109))</x:f>
        <x:v>49509</x:v>
      </x:c>
      <x:c r="C110" s="96" t="n">
        <x:f>I109</x:f>
        <x:v>2508989.4122992367</x:v>
      </x:c>
      <x:c r="D110" s="96" t="n">
        <x:f>IF(C110&lt;=0,0,MIN(C110+E110,IF('Расчёт'!$B$10="Аннуитетный",IF('Расчёт'!$B$18="Сократить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110/('Расчёт'!$B$9*12-A110+1),C110*('Расчёт'!$B$8/1200)*(1+'Расчёт'!$B$8/1200)^('Расчёт'!$B$9*12-A110+1)/((1+'Расчёт'!$B$8/1200)^('Расчёт'!$B$9*12-A110+1)-1))),IF('Расчёт'!$B$18="Сократить срок",'Расчёт'!$I$5/('Расчёт'!$B$9*12)+E110,C110/('Расчёт'!$B$9*12-A110+1)+E110))))</x:f>
        <x:v>126551.72637412467</x:v>
      </x:c>
      <x:c r="E110" s="96" t="n">
        <x:f>IF(C110&gt;0,C110*'Расчёт'!$B$8/1200,0)</x:f>
        <x:v>38680.25343961323</x:v>
      </x:c>
      <x:c r="F110" s="96" t="n">
        <x:f>MAX(MIN(D110-E110,C110),0)</x:f>
        <x:v>87871.47293451143</x:v>
      </x:c>
      <x:c r="G110" s="96" t="n">
        <x:f>MIN(MAX('Расчёт'!$B$14+IF(AND('Расчёт'!$B$16&gt;0,'Расчёт'!$B$17&lt;&gt;"",B110&gt;='Расчёт'!$B$17,B109&lt;'Расчёт'!$B$17),'Расчёт'!$B$16,0),0),MAX(C110-F110,0))</x:f>
        <x:v>10000</x:v>
      </x:c>
      <x:c r="H110" s="96" t="n">
        <x:f>IF(C110&gt;0,D110+G110+'Расчёт'!$B$22,0)</x:f>
        <x:v>138051.72637412467</x:v>
      </x:c>
      <x:c r="I110" s="96" t="n">
        <x:f>MAX(C110-F110-G110,0)</x:f>
        <x:v>2411117.9393647253</x:v>
      </x:c>
      <x:c r="J110" s="92"/>
      <x:c r="K110" s="96" t="n">
        <x:f>O109</x:f>
        <x:v>7168124.780874438</x:v>
      </x:c>
      <x:c r="L110" s="96" t="n">
        <x:f>IF(K110&lt;=0,0,MIN(K110+M110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110)))</x:f>
        <x:v>126551.72637412467</x:v>
      </x:c>
      <x:c r="M110" s="96" t="n">
        <x:f>IF(K110&gt;0,K110*'Расчёт'!$B$8/1200,0)</x:f>
        <x:v>110508.59037181425</x:v>
      </x:c>
      <x:c r="N110" s="96" t="n">
        <x:f>MAX(MIN(L110-M110,K110),0)</x:f>
        <x:v>16043.13600231042</x:v>
      </x:c>
      <x:c r="O110" s="96" t="n">
        <x:f>MAX(K110-N110,0)</x:f>
        <x:v>7152081.644872127</x:v>
      </x:c>
    </x:row>
    <x:row r="111" ht="18" customHeight="1">
      <x:c r="A111" s="98" t="n">
        <x:f>A110+1</x:f>
        <x:v>107</x:v>
      </x:c>
      <x:c r="B111" s="100" t="n">
        <x:f>DATE(YEAR(B110),MONTH(B110)+1,DAY(B110))</x:f>
        <x:v>49540</x:v>
      </x:c>
      <x:c r="C111" s="96" t="n">
        <x:f>I110</x:f>
        <x:v>2411117.9393647253</x:v>
      </x:c>
      <x:c r="D111" s="96" t="n">
        <x:f>IF(C111&lt;=0,0,MIN(C111+E111,IF('Расчёт'!$B$10="Аннуитетный",IF('Расчёт'!$B$18="Сократить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111/('Расчёт'!$B$9*12-A111+1),C111*('Расчёт'!$B$8/1200)*(1+'Расчёт'!$B$8/1200)^('Расчёт'!$B$9*12-A111+1)/((1+'Расчёт'!$B$8/1200)^('Расчёт'!$B$9*12-A111+1)-1))),IF('Расчёт'!$B$18="Сократить срок",'Расчёт'!$I$5/('Расчёт'!$B$9*12)+E111,C111/('Расчёт'!$B$9*12-A111+1)+E111))))</x:f>
        <x:v>126551.72637412467</x:v>
      </x:c>
      <x:c r="E111" s="96" t="n">
        <x:f>IF(C111&gt;0,C111*'Расчёт'!$B$8/1200,0)</x:f>
        <x:v>37171.40156520618</x:v>
      </x:c>
      <x:c r="F111" s="96" t="n">
        <x:f>MAX(MIN(D111-E111,C111),0)</x:f>
        <x:v>89380.32480891849</x:v>
      </x:c>
      <x:c r="G111" s="96" t="n">
        <x:f>MIN(MAX('Расчёт'!$B$14+IF(AND('Расчёт'!$B$16&gt;0,'Расчёт'!$B$17&lt;&gt;"",B111&gt;='Расчёт'!$B$17,B110&lt;'Расчёт'!$B$17),'Расчёт'!$B$16,0),0),MAX(C111-F111,0))</x:f>
        <x:v>10000</x:v>
      </x:c>
      <x:c r="H111" s="96" t="n">
        <x:f>IF(C111&gt;0,D111+G111+'Расчёт'!$B$22,0)</x:f>
        <x:v>138051.72637412467</x:v>
      </x:c>
      <x:c r="I111" s="96" t="n">
        <x:f>MAX(C111-F111-G111,0)</x:f>
        <x:v>2311737.614555807</x:v>
      </x:c>
      <x:c r="J111" s="92"/>
      <x:c r="K111" s="96" t="n">
        <x:f>O110</x:f>
        <x:v>7152081.644872127</x:v>
      </x:c>
      <x:c r="L111" s="96" t="n">
        <x:f>IF(K111&lt;=0,0,MIN(K111+M111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111)))</x:f>
        <x:v>126551.72637412467</x:v>
      </x:c>
      <x:c r="M111" s="96" t="n">
        <x:f>IF(K111&gt;0,K111*'Расчёт'!$B$8/1200,0)</x:f>
        <x:v>110261.25869177862</x:v>
      </x:c>
      <x:c r="N111" s="96" t="n">
        <x:f>MAX(MIN(L111-M111,K111),0)</x:f>
        <x:v>16290.467682346047</x:v>
      </x:c>
      <x:c r="O111" s="96" t="n">
        <x:f>MAX(K111-N111,0)</x:f>
        <x:v>7135791.177189781</x:v>
      </x:c>
    </x:row>
    <x:row r="112" ht="18" customHeight="1">
      <x:c r="A112" s="98" t="n">
        <x:f>A111+1</x:f>
        <x:v>108</x:v>
      </x:c>
      <x:c r="B112" s="100" t="n">
        <x:f>DATE(YEAR(B111),MONTH(B111)+1,DAY(B111))</x:f>
        <x:v>49571</x:v>
      </x:c>
      <x:c r="C112" s="96" t="n">
        <x:f>I111</x:f>
        <x:v>2311737.614555807</x:v>
      </x:c>
      <x:c r="D112" s="96" t="n">
        <x:f>IF(C112&lt;=0,0,MIN(C112+E112,IF('Расчёт'!$B$10="Аннуитетный",IF('Расчёт'!$B$18="Сократить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112/('Расчёт'!$B$9*12-A112+1),C112*('Расчёт'!$B$8/1200)*(1+'Расчёт'!$B$8/1200)^('Расчёт'!$B$9*12-A112+1)/((1+'Расчёт'!$B$8/1200)^('Расчёт'!$B$9*12-A112+1)-1))),IF('Расчёт'!$B$18="Сократить срок",'Расчёт'!$I$5/('Расчёт'!$B$9*12)+E112,C112/('Расчёт'!$B$9*12-A112+1)+E112))))</x:f>
        <x:v>126551.72637412467</x:v>
      </x:c>
      <x:c r="E112" s="96" t="n">
        <x:f>IF(C112&gt;0,C112*'Расчёт'!$B$8/1200,0)</x:f>
        <x:v>35639.28822440202</x:v>
      </x:c>
      <x:c r="F112" s="96" t="n">
        <x:f>MAX(MIN(D112-E112,C112),0)</x:f>
        <x:v>90912.43814972264</x:v>
      </x:c>
      <x:c r="G112" s="96" t="n">
        <x:f>MIN(MAX('Расчёт'!$B$14+IF(AND('Расчёт'!$B$16&gt;0,'Расчёт'!$B$17&lt;&gt;"",B112&gt;='Расчёт'!$B$17,B111&lt;'Расчёт'!$B$17),'Расчёт'!$B$16,0),0),MAX(C112-F112,0))</x:f>
        <x:v>10000</x:v>
      </x:c>
      <x:c r="H112" s="96" t="n">
        <x:f>IF(C112&gt;0,D112+G112+'Расчёт'!$B$22,0)</x:f>
        <x:v>138051.72637412467</x:v>
      </x:c>
      <x:c r="I112" s="96" t="n">
        <x:f>MAX(C112-F112-G112,0)</x:f>
        <x:v>2210825.176406084</x:v>
      </x:c>
      <x:c r="J112" s="92"/>
      <x:c r="K112" s="96" t="n">
        <x:f>O111</x:f>
        <x:v>7135791.177189781</x:v>
      </x:c>
      <x:c r="L112" s="96" t="n">
        <x:f>IF(K112&lt;=0,0,MIN(K112+M112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112)))</x:f>
        <x:v>126551.72637412467</x:v>
      </x:c>
      <x:c r="M112" s="96" t="n">
        <x:f>IF(K112&gt;0,K112*'Расчёт'!$B$8/1200,0)</x:f>
        <x:v>110010.1139816758</x:v>
      </x:c>
      <x:c r="N112" s="96" t="n">
        <x:f>MAX(MIN(L112-M112,K112),0)</x:f>
        <x:v>16541.61239244888</x:v>
      </x:c>
      <x:c r="O112" s="96" t="n">
        <x:f>MAX(K112-N112,0)</x:f>
        <x:v>7119249.5647973325</x:v>
      </x:c>
    </x:row>
    <x:row r="113" ht="18" customHeight="1">
      <x:c r="A113" s="98" t="n">
        <x:f>A112+1</x:f>
        <x:v>109</x:v>
      </x:c>
      <x:c r="B113" s="100" t="n">
        <x:f>DATE(YEAR(B112),MONTH(B112)+1,DAY(B112))</x:f>
        <x:v>49601</x:v>
      </x:c>
      <x:c r="C113" s="96" t="n">
        <x:f>I112</x:f>
        <x:v>2210825.176406084</x:v>
      </x:c>
      <x:c r="D113" s="96" t="n">
        <x:f>IF(C113&lt;=0,0,MIN(C113+E113,IF('Расчёт'!$B$10="Аннуитетный",IF('Расчёт'!$B$18="Сократить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113/('Расчёт'!$B$9*12-A113+1),C113*('Расчёт'!$B$8/1200)*(1+'Расчёт'!$B$8/1200)^('Расчёт'!$B$9*12-A113+1)/((1+'Расчёт'!$B$8/1200)^('Расчёт'!$B$9*12-A113+1)-1))),IF('Расчёт'!$B$18="Сократить срок",'Расчёт'!$I$5/('Расчёт'!$B$9*12)+E113,C113/('Расчёт'!$B$9*12-A113+1)+E113))))</x:f>
        <x:v>126551.72637412467</x:v>
      </x:c>
      <x:c r="E113" s="96" t="n">
        <x:f>IF(C113&gt;0,C113*'Расчёт'!$B$8/1200,0)</x:f>
        <x:v>34083.55480292713</x:v>
      </x:c>
      <x:c r="F113" s="96" t="n">
        <x:f>MAX(MIN(D113-E113,C113),0)</x:f>
        <x:v>92468.17157119754</x:v>
      </x:c>
      <x:c r="G113" s="96" t="n">
        <x:f>MIN(MAX('Расчёт'!$B$14+IF(AND('Расчёт'!$B$16&gt;0,'Расчёт'!$B$17&lt;&gt;"",B113&gt;='Расчёт'!$B$17,B112&lt;'Расчёт'!$B$17),'Расчёт'!$B$16,0),0),MAX(C113-F113,0))</x:f>
        <x:v>10000</x:v>
      </x:c>
      <x:c r="H113" s="96" t="n">
        <x:f>IF(C113&gt;0,D113+G113+'Расчёт'!$B$22,0)</x:f>
        <x:v>138051.72637412467</x:v>
      </x:c>
      <x:c r="I113" s="96" t="n">
        <x:f>MAX(C113-F113-G113,0)</x:f>
        <x:v>2108357.0048348866</x:v>
      </x:c>
      <x:c r="J113" s="92"/>
      <x:c r="K113" s="96" t="n">
        <x:f>O112</x:f>
        <x:v>7119249.5647973325</x:v>
      </x:c>
      <x:c r="L113" s="96" t="n">
        <x:f>IF(K113&lt;=0,0,MIN(K113+M113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113)))</x:f>
        <x:v>126551.72637412467</x:v>
      </x:c>
      <x:c r="M113" s="96" t="n">
        <x:f>IF(K113&gt;0,K113*'Расчёт'!$B$8/1200,0)</x:f>
        <x:v>109755.0974572922</x:v>
      </x:c>
      <x:c r="N113" s="96" t="n">
        <x:f>MAX(MIN(L113-M113,K113),0)</x:f>
        <x:v>16796.628916832473</x:v>
      </x:c>
      <x:c r="O113" s="96" t="n">
        <x:f>MAX(K113-N113,0)</x:f>
        <x:v>7102452.9358805</x:v>
      </x:c>
    </x:row>
    <x:row r="114" ht="18" customHeight="1">
      <x:c r="A114" s="98" t="n">
        <x:f>A113+1</x:f>
        <x:v>110</x:v>
      </x:c>
      <x:c r="B114" s="100" t="n">
        <x:f>DATE(YEAR(B113),MONTH(B113)+1,DAY(B113))</x:f>
        <x:v>49632</x:v>
      </x:c>
      <x:c r="C114" s="96" t="n">
        <x:f>I113</x:f>
        <x:v>2108357.0048348866</x:v>
      </x:c>
      <x:c r="D114" s="96" t="n">
        <x:f>IF(C114&lt;=0,0,MIN(C114+E114,IF('Расчёт'!$B$10="Аннуитетный",IF('Расчёт'!$B$18="Сократить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114/('Расчёт'!$B$9*12-A114+1),C114*('Расчёт'!$B$8/1200)*(1+'Расчёт'!$B$8/1200)^('Расчёт'!$B$9*12-A114+1)/((1+'Расчёт'!$B$8/1200)^('Расчёт'!$B$9*12-A114+1)-1))),IF('Расчёт'!$B$18="Сократить срок",'Расчёт'!$I$5/('Расчёт'!$B$9*12)+E114,C114/('Расчёт'!$B$9*12-A114+1)+E114))))</x:f>
        <x:v>126551.72637412467</x:v>
      </x:c>
      <x:c r="E114" s="96" t="n">
        <x:f>IF(C114&gt;0,C114*'Расчёт'!$B$8/1200,0)</x:f>
        <x:v>32503.83715787117</x:v>
      </x:c>
      <x:c r="F114" s="96" t="n">
        <x:f>MAX(MIN(D114-E114,C114),0)</x:f>
        <x:v>94047.8892162535</x:v>
      </x:c>
      <x:c r="G114" s="96" t="n">
        <x:f>MIN(MAX('Расчёт'!$B$14+IF(AND('Расчёт'!$B$16&gt;0,'Расчёт'!$B$17&lt;&gt;"",B114&gt;='Расчёт'!$B$17,B113&lt;'Расчёт'!$B$17),'Расчёт'!$B$16,0),0),MAX(C114-F114,0))</x:f>
        <x:v>10000</x:v>
      </x:c>
      <x:c r="H114" s="96" t="n">
        <x:f>IF(C114&gt;0,D114+G114+'Расчёт'!$B$22,0)</x:f>
        <x:v>138051.72637412467</x:v>
      </x:c>
      <x:c r="I114" s="96" t="n">
        <x:f>MAX(C114-F114-G114,0)</x:f>
        <x:v>2004309.115618633</x:v>
      </x:c>
      <x:c r="J114" s="92"/>
      <x:c r="K114" s="96" t="n">
        <x:f>O113</x:f>
        <x:v>7102452.9358805</x:v>
      </x:c>
      <x:c r="L114" s="96" t="n">
        <x:f>IF(K114&lt;=0,0,MIN(K114+M114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114)))</x:f>
        <x:v>126551.72637412467</x:v>
      </x:c>
      <x:c r="M114" s="96" t="n">
        <x:f>IF(K114&gt;0,K114*'Расчёт'!$B$8/1200,0)</x:f>
        <x:v>109496.1494281577</x:v>
      </x:c>
      <x:c r="N114" s="96" t="n">
        <x:f>MAX(MIN(L114-M114,K114),0)</x:f>
        <x:v>17055.57694596697</x:v>
      </x:c>
      <x:c r="O114" s="96" t="n">
        <x:f>MAX(K114-N114,0)</x:f>
        <x:v>7085397.358934533</x:v>
      </x:c>
    </x:row>
    <x:row r="115" ht="18" customHeight="1">
      <x:c r="A115" s="98" t="n">
        <x:f>A114+1</x:f>
        <x:v>111</x:v>
      </x:c>
      <x:c r="B115" s="100" t="n">
        <x:f>DATE(YEAR(B114),MONTH(B114)+1,DAY(B114))</x:f>
        <x:v>49662</x:v>
      </x:c>
      <x:c r="C115" s="96" t="n">
        <x:f>I114</x:f>
        <x:v>2004309.115618633</x:v>
      </x:c>
      <x:c r="D115" s="96" t="n">
        <x:f>IF(C115&lt;=0,0,MIN(C115+E115,IF('Расчёт'!$B$10="Аннуитетный",IF('Расчёт'!$B$18="Сократить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115/('Расчёт'!$B$9*12-A115+1),C115*('Расчёт'!$B$8/1200)*(1+'Расчёт'!$B$8/1200)^('Расчёт'!$B$9*12-A115+1)/((1+'Расчёт'!$B$8/1200)^('Расчёт'!$B$9*12-A115+1)-1))),IF('Расчёт'!$B$18="Сократить срок",'Расчёт'!$I$5/('Расчёт'!$B$9*12)+E115,C115/('Расчёт'!$B$9*12-A115+1)+E115))))</x:f>
        <x:v>126551.72637412467</x:v>
      </x:c>
      <x:c r="E115" s="96" t="n">
        <x:f>IF(C115&gt;0,C115*'Расчёт'!$B$8/1200,0)</x:f>
        <x:v>30899.76553245393</x:v>
      </x:c>
      <x:c r="F115" s="96" t="n">
        <x:f>MAX(MIN(D115-E115,C115),0)</x:f>
        <x:v>95651.96084167075</x:v>
      </x:c>
      <x:c r="G115" s="96" t="n">
        <x:f>MIN(MAX('Расчёт'!$B$14+IF(AND('Расчёт'!$B$16&gt;0,'Расчёт'!$B$17&lt;&gt;"",B115&gt;='Расчёт'!$B$17,B114&lt;'Расчёт'!$B$17),'Расчёт'!$B$16,0),0),MAX(C115-F115,0))</x:f>
        <x:v>10000</x:v>
      </x:c>
      <x:c r="H115" s="96" t="n">
        <x:f>IF(C115&gt;0,D115+G115+'Расчёт'!$B$22,0)</x:f>
        <x:v>138051.72637412467</x:v>
      </x:c>
      <x:c r="I115" s="96" t="n">
        <x:f>MAX(C115-F115-G115,0)</x:f>
        <x:v>1898657.1547769625</x:v>
      </x:c>
      <x:c r="J115" s="92"/>
      <x:c r="K115" s="96" t="n">
        <x:f>O114</x:f>
        <x:v>7085397.358934533</x:v>
      </x:c>
      <x:c r="L115" s="96" t="n">
        <x:f>IF(K115&lt;=0,0,MIN(K115+M115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115)))</x:f>
        <x:v>126551.72637412467</x:v>
      </x:c>
      <x:c r="M115" s="96" t="n">
        <x:f>IF(K115&gt;0,K115*'Расчёт'!$B$8/1200,0)</x:f>
        <x:v>109233.20928357405</x:v>
      </x:c>
      <x:c r="N115" s="96" t="n">
        <x:f>MAX(MIN(L115-M115,K115),0)</x:f>
        <x:v>17318.517090550624</x:v>
      </x:c>
      <x:c r="O115" s="96" t="n">
        <x:f>MAX(K115-N115,0)</x:f>
        <x:v>7068078.841843982</x:v>
      </x:c>
    </x:row>
    <x:row r="116" ht="18" customHeight="1">
      <x:c r="A116" s="98" t="n">
        <x:f>A115+1</x:f>
        <x:v>112</x:v>
      </x:c>
      <x:c r="B116" s="100" t="n">
        <x:f>DATE(YEAR(B115),MONTH(B115)+1,DAY(B115))</x:f>
        <x:v>49693</x:v>
      </x:c>
      <x:c r="C116" s="96" t="n">
        <x:f>I115</x:f>
        <x:v>1898657.1547769625</x:v>
      </x:c>
      <x:c r="D116" s="96" t="n">
        <x:f>IF(C116&lt;=0,0,MIN(C116+E116,IF('Расчёт'!$B$10="Аннуитетный",IF('Расчёт'!$B$18="Сократить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116/('Расчёт'!$B$9*12-A116+1),C116*('Расчёт'!$B$8/1200)*(1+'Расчёт'!$B$8/1200)^('Расчёт'!$B$9*12-A116+1)/((1+'Расчёт'!$B$8/1200)^('Расчёт'!$B$9*12-A116+1)-1))),IF('Расчёт'!$B$18="Сократить срок",'Расчёт'!$I$5/('Расчёт'!$B$9*12)+E116,C116/('Расчёт'!$B$9*12-A116+1)+E116))))</x:f>
        <x:v>126551.72637412467</x:v>
      </x:c>
      <x:c r="E116" s="96" t="n">
        <x:f>IF(C116&gt;0,C116*'Расчёт'!$B$8/1200,0)</x:f>
        <x:v>29270.964469478175</x:v>
      </x:c>
      <x:c r="F116" s="96" t="n">
        <x:f>MAX(MIN(D116-E116,C116),0)</x:f>
        <x:v>97280.7619046465</x:v>
      </x:c>
      <x:c r="G116" s="96" t="n">
        <x:f>MIN(MAX('Расчёт'!$B$14+IF(AND('Расчёт'!$B$16&gt;0,'Расчёт'!$B$17&lt;&gt;"",B116&gt;='Расчёт'!$B$17,B115&lt;'Расчёт'!$B$17),'Расчёт'!$B$16,0),0),MAX(C116-F116,0))</x:f>
        <x:v>10000</x:v>
      </x:c>
      <x:c r="H116" s="96" t="n">
        <x:f>IF(C116&gt;0,D116+G116+'Расчёт'!$B$22,0)</x:f>
        <x:v>138051.72637412467</x:v>
      </x:c>
      <x:c r="I116" s="96" t="n">
        <x:f>MAX(C116-F116-G116,0)</x:f>
        <x:v>1791376.392872316</x:v>
      </x:c>
      <x:c r="J116" s="92"/>
      <x:c r="K116" s="96" t="n">
        <x:f>O115</x:f>
        <x:v>7068078.841843982</x:v>
      </x:c>
      <x:c r="L116" s="96" t="n">
        <x:f>IF(K116&lt;=0,0,MIN(K116+M116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116)))</x:f>
        <x:v>126551.72637412467</x:v>
      </x:c>
      <x:c r="M116" s="96" t="n">
        <x:f>IF(K116&gt;0,K116*'Расчёт'!$B$8/1200,0)</x:f>
        <x:v>108966.21547842806</x:v>
      </x:c>
      <x:c r="N116" s="96" t="n">
        <x:f>MAX(MIN(L116-M116,K116),0)</x:f>
        <x:v>17585.510895696614</x:v>
      </x:c>
      <x:c r="O116" s="96" t="n">
        <x:f>MAX(K116-N116,0)</x:f>
        <x:v>7050493.330948286</x:v>
      </x:c>
    </x:row>
    <x:row r="117" ht="18" customHeight="1">
      <x:c r="A117" s="98" t="n">
        <x:f>A116+1</x:f>
        <x:v>113</x:v>
      </x:c>
      <x:c r="B117" s="100" t="n">
        <x:f>DATE(YEAR(B116),MONTH(B116)+1,DAY(B116))</x:f>
        <x:v>49724</x:v>
      </x:c>
      <x:c r="C117" s="96" t="n">
        <x:f>I116</x:f>
        <x:v>1791376.392872316</x:v>
      </x:c>
      <x:c r="D117" s="96" t="n">
        <x:f>IF(C117&lt;=0,0,MIN(C117+E117,IF('Расчёт'!$B$10="Аннуитетный",IF('Расчёт'!$B$18="Сократить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117/('Расчёт'!$B$9*12-A117+1),C117*('Расчёт'!$B$8/1200)*(1+'Расчёт'!$B$8/1200)^('Расчёт'!$B$9*12-A117+1)/((1+'Расчёт'!$B$8/1200)^('Расчёт'!$B$9*12-A117+1)-1))),IF('Расчёт'!$B$18="Сократить срок",'Расчёт'!$I$5/('Расчёт'!$B$9*12)+E117,C117/('Расчёт'!$B$9*12-A117+1)+E117))))</x:f>
        <x:v>126551.72637412467</x:v>
      </x:c>
      <x:c r="E117" s="96" t="n">
        <x:f>IF(C117&gt;0,C117*'Расчёт'!$B$8/1200,0)</x:f>
        <x:v>27617.052723448203</x:v>
      </x:c>
      <x:c r="F117" s="96" t="n">
        <x:f>MAX(MIN(D117-E117,C117),0)</x:f>
        <x:v>98934.67365067647</x:v>
      </x:c>
      <x:c r="G117" s="96" t="n">
        <x:f>MIN(MAX('Расчёт'!$B$14+IF(AND('Расчёт'!$B$16&gt;0,'Расчёт'!$B$17&lt;&gt;"",B117&gt;='Расчёт'!$B$17,B116&lt;'Расчёт'!$B$17),'Расчёт'!$B$16,0),0),MAX(C117-F117,0))</x:f>
        <x:v>10000</x:v>
      </x:c>
      <x:c r="H117" s="96" t="n">
        <x:f>IF(C117&gt;0,D117+G117+'Расчёт'!$B$22,0)</x:f>
        <x:v>138051.72637412467</x:v>
      </x:c>
      <x:c r="I117" s="96" t="n">
        <x:f>MAX(C117-F117-G117,0)</x:f>
        <x:v>1682441.7192216397</x:v>
      </x:c>
      <x:c r="J117" s="92"/>
      <x:c r="K117" s="96" t="n">
        <x:f>O116</x:f>
        <x:v>7050493.330948286</x:v>
      </x:c>
      <x:c r="L117" s="96" t="n">
        <x:f>IF(K117&lt;=0,0,MIN(K117+M117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117)))</x:f>
        <x:v>126551.72637412467</x:v>
      </x:c>
      <x:c r="M117" s="96" t="n">
        <x:f>IF(K117&gt;0,K117*'Расчёт'!$B$8/1200,0)</x:f>
        <x:v>108695.10551878608</x:v>
      </x:c>
      <x:c r="N117" s="96" t="n">
        <x:f>MAX(MIN(L117-M117,K117),0)</x:f>
        <x:v>17856.620855338595</x:v>
      </x:c>
      <x:c r="O117" s="96" t="n">
        <x:f>MAX(K117-N117,0)</x:f>
        <x:v>7032636.710092947</x:v>
      </x:c>
    </x:row>
    <x:row r="118" ht="18" customHeight="1">
      <x:c r="A118" s="98" t="n">
        <x:f>A117+1</x:f>
        <x:v>114</x:v>
      </x:c>
      <x:c r="B118" s="100" t="n">
        <x:f>DATE(YEAR(B117),MONTH(B117)+1,DAY(B117))</x:f>
        <x:v>49753</x:v>
      </x:c>
      <x:c r="C118" s="96" t="n">
        <x:f>I117</x:f>
        <x:v>1682441.7192216397</x:v>
      </x:c>
      <x:c r="D118" s="96" t="n">
        <x:f>IF(C118&lt;=0,0,MIN(C118+E118,IF('Расчёт'!$B$10="Аннуитетный",IF('Расчёт'!$B$18="Сократить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118/('Расчёт'!$B$9*12-A118+1),C118*('Расчёт'!$B$8/1200)*(1+'Расчёт'!$B$8/1200)^('Расчёт'!$B$9*12-A118+1)/((1+'Расчёт'!$B$8/1200)^('Расчёт'!$B$9*12-A118+1)-1))),IF('Расчёт'!$B$18="Сократить срок",'Расчёт'!$I$5/('Расчёт'!$B$9*12)+E118,C118/('Расчёт'!$B$9*12-A118+1)+E118))))</x:f>
        <x:v>126551.72637412467</x:v>
      </x:c>
      <x:c r="E118" s="96" t="n">
        <x:f>IF(C118&gt;0,C118*'Расчёт'!$B$8/1200,0)</x:f>
        <x:v>25937.643171333613</x:v>
      </x:c>
      <x:c r="F118" s="96" t="n">
        <x:f>MAX(MIN(D118-E118,C118),0)</x:f>
        <x:v>100614.08320279105</x:v>
      </x:c>
      <x:c r="G118" s="96" t="n">
        <x:f>MIN(MAX('Расчёт'!$B$14+IF(AND('Расчёт'!$B$16&gt;0,'Расчёт'!$B$17&lt;&gt;"",B118&gt;='Расчёт'!$B$17,B117&lt;'Расчёт'!$B$17),'Расчёт'!$B$16,0),0),MAX(C118-F118,0))</x:f>
        <x:v>10000</x:v>
      </x:c>
      <x:c r="H118" s="96" t="n">
        <x:f>IF(C118&gt;0,D118+G118+'Расчёт'!$B$22,0)</x:f>
        <x:v>138051.72637412467</x:v>
      </x:c>
      <x:c r="I118" s="96" t="n">
        <x:f>MAX(C118-F118-G118,0)</x:f>
        <x:v>1571827.6360188485</x:v>
      </x:c>
      <x:c r="J118" s="92"/>
      <x:c r="K118" s="96" t="n">
        <x:f>O117</x:f>
        <x:v>7032636.710092947</x:v>
      </x:c>
      <x:c r="L118" s="96" t="n">
        <x:f>IF(K118&lt;=0,0,MIN(K118+M118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118)))</x:f>
        <x:v>126551.72637412467</x:v>
      </x:c>
      <x:c r="M118" s="96" t="n">
        <x:f>IF(K118&gt;0,K118*'Расчёт'!$B$8/1200,0)</x:f>
        <x:v>108419.81594726627</x:v>
      </x:c>
      <x:c r="N118" s="96" t="n">
        <x:f>MAX(MIN(L118-M118,K118),0)</x:f>
        <x:v>18131.910426858405</x:v>
      </x:c>
      <x:c r="O118" s="96" t="n">
        <x:f>MAX(K118-N118,0)</x:f>
        <x:v>7014504.799666088</x:v>
      </x:c>
    </x:row>
    <x:row r="119" ht="18" customHeight="1">
      <x:c r="A119" s="98" t="n">
        <x:f>A118+1</x:f>
        <x:v>115</x:v>
      </x:c>
      <x:c r="B119" s="100" t="n">
        <x:f>DATE(YEAR(B118),MONTH(B118)+1,DAY(B118))</x:f>
        <x:v>49784</x:v>
      </x:c>
      <x:c r="C119" s="96" t="n">
        <x:f>I118</x:f>
        <x:v>1571827.6360188485</x:v>
      </x:c>
      <x:c r="D119" s="96" t="n">
        <x:f>IF(C119&lt;=0,0,MIN(C119+E119,IF('Расчёт'!$B$10="Аннуитетный",IF('Расчёт'!$B$18="Сократить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119/('Расчёт'!$B$9*12-A119+1),C119*('Расчёт'!$B$8/1200)*(1+'Расчёт'!$B$8/1200)^('Расчёт'!$B$9*12-A119+1)/((1+'Расчёт'!$B$8/1200)^('Расчёт'!$B$9*12-A119+1)-1))),IF('Расчёт'!$B$18="Сократить срок",'Расчёт'!$I$5/('Расчёт'!$B$9*12)+E119,C119/('Расчёт'!$B$9*12-A119+1)+E119))))</x:f>
        <x:v>126551.72637412467</x:v>
      </x:c>
      <x:c r="E119" s="96" t="n">
        <x:f>IF(C119&gt;0,C119*'Расчёт'!$B$8/1200,0)</x:f>
        <x:v>24232.342721957248</x:v>
      </x:c>
      <x:c r="F119" s="96" t="n">
        <x:f>MAX(MIN(D119-E119,C119),0)</x:f>
        <x:v>102319.38365216742</x:v>
      </x:c>
      <x:c r="G119" s="96" t="n">
        <x:f>MIN(MAX('Расчёт'!$B$14+IF(AND('Расчёт'!$B$16&gt;0,'Расчёт'!$B$17&lt;&gt;"",B119&gt;='Расчёт'!$B$17,B118&lt;'Расчёт'!$B$17),'Расчёт'!$B$16,0),0),MAX(C119-F119,0))</x:f>
        <x:v>10000</x:v>
      </x:c>
      <x:c r="H119" s="96" t="n">
        <x:f>IF(C119&gt;0,D119+G119+'Расчёт'!$B$22,0)</x:f>
        <x:v>138051.72637412467</x:v>
      </x:c>
      <x:c r="I119" s="96" t="n">
        <x:f>MAX(C119-F119-G119,0)</x:f>
        <x:v>1459508.2523666811</x:v>
      </x:c>
      <x:c r="J119" s="92"/>
      <x:c r="K119" s="96" t="n">
        <x:f>O118</x:f>
        <x:v>7014504.799666088</x:v>
      </x:c>
      <x:c r="L119" s="96" t="n">
        <x:f>IF(K119&lt;=0,0,MIN(K119+M119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119)))</x:f>
        <x:v>126551.72637412467</x:v>
      </x:c>
      <x:c r="M119" s="96" t="n">
        <x:f>IF(K119&gt;0,K119*'Расчёт'!$B$8/1200,0)</x:f>
        <x:v>108140.28232818552</x:v>
      </x:c>
      <x:c r="N119" s="96" t="n">
        <x:f>MAX(MIN(L119-M119,K119),0)</x:f>
        <x:v>18411.444045939148</x:v>
      </x:c>
      <x:c r="O119" s="96" t="n">
        <x:f>MAX(K119-N119,0)</x:f>
        <x:v>6996093.355620149</x:v>
      </x:c>
    </x:row>
    <x:row r="120" ht="18" customHeight="1">
      <x:c r="A120" s="98" t="n">
        <x:f>A119+1</x:f>
        <x:v>116</x:v>
      </x:c>
      <x:c r="B120" s="100" t="n">
        <x:f>DATE(YEAR(B119),MONTH(B119)+1,DAY(B119))</x:f>
        <x:v>49814</x:v>
      </x:c>
      <x:c r="C120" s="96" t="n">
        <x:f>I119</x:f>
        <x:v>1459508.2523666811</x:v>
      </x:c>
      <x:c r="D120" s="96" t="n">
        <x:f>IF(C120&lt;=0,0,MIN(C120+E120,IF('Расчёт'!$B$10="Аннуитетный",IF('Расчёт'!$B$18="Сократить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120/('Расчёт'!$B$9*12-A120+1),C120*('Расчёт'!$B$8/1200)*(1+'Расчёт'!$B$8/1200)^('Расчёт'!$B$9*12-A120+1)/((1+'Расчёт'!$B$8/1200)^('Расчёт'!$B$9*12-A120+1)-1))),IF('Расчёт'!$B$18="Сократить срок",'Расчёт'!$I$5/('Расчёт'!$B$9*12)+E120,C120/('Расчёт'!$B$9*12-A120+1)+E120))))</x:f>
        <x:v>126551.72637412467</x:v>
      </x:c>
      <x:c r="E120" s="96" t="n">
        <x:f>IF(C120&gt;0,C120*'Расчёт'!$B$8/1200,0)</x:f>
        <x:v>22500.752223986336</x:v>
      </x:c>
      <x:c r="F120" s="96" t="n">
        <x:f>MAX(MIN(D120-E120,C120),0)</x:f>
        <x:v>104050.97415013834</x:v>
      </x:c>
      <x:c r="G120" s="96" t="n">
        <x:f>MIN(MAX('Расчёт'!$B$14+IF(AND('Расчёт'!$B$16&gt;0,'Расчёт'!$B$17&lt;&gt;"",B120&gt;='Расчёт'!$B$17,B119&lt;'Расчёт'!$B$17),'Расчёт'!$B$16,0),0),MAX(C120-F120,0))</x:f>
        <x:v>10000</x:v>
      </x:c>
      <x:c r="H120" s="96" t="n">
        <x:f>IF(C120&gt;0,D120+G120+'Расчёт'!$B$22,0)</x:f>
        <x:v>138051.72637412467</x:v>
      </x:c>
      <x:c r="I120" s="96" t="n">
        <x:f>MAX(C120-F120-G120,0)</x:f>
        <x:v>1345457.2782165427</x:v>
      </x:c>
      <x:c r="J120" s="92"/>
      <x:c r="K120" s="96" t="n">
        <x:f>O119</x:f>
        <x:v>6996093.355620149</x:v>
      </x:c>
      <x:c r="L120" s="96" t="n">
        <x:f>IF(K120&lt;=0,0,MIN(K120+M120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120)))</x:f>
        <x:v>126551.72637412467</x:v>
      </x:c>
      <x:c r="M120" s="96" t="n">
        <x:f>IF(K120&gt;0,K120*'Расчёт'!$B$8/1200,0)</x:f>
        <x:v>107856.43923247728</x:v>
      </x:c>
      <x:c r="N120" s="96" t="n">
        <x:f>MAX(MIN(L120-M120,K120),0)</x:f>
        <x:v>18695.287141647394</x:v>
      </x:c>
      <x:c r="O120" s="96" t="n">
        <x:f>MAX(K120-N120,0)</x:f>
        <x:v>6977398.068478501</x:v>
      </x:c>
    </x:row>
    <x:row r="121" ht="18" customHeight="1">
      <x:c r="A121" s="98" t="n">
        <x:f>A120+1</x:f>
        <x:v>117</x:v>
      </x:c>
      <x:c r="B121" s="100" t="n">
        <x:f>DATE(YEAR(B120),MONTH(B120)+1,DAY(B120))</x:f>
        <x:v>49845</x:v>
      </x:c>
      <x:c r="C121" s="96" t="n">
        <x:f>I120</x:f>
        <x:v>1345457.2782165427</x:v>
      </x:c>
      <x:c r="D121" s="96" t="n">
        <x:f>IF(C121&lt;=0,0,MIN(C121+E121,IF('Расчёт'!$B$10="Аннуитетный",IF('Расчёт'!$B$18="Сократить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121/('Расчёт'!$B$9*12-A121+1),C121*('Расчёт'!$B$8/1200)*(1+'Расчёт'!$B$8/1200)^('Расчёт'!$B$9*12-A121+1)/((1+'Расчёт'!$B$8/1200)^('Расчёт'!$B$9*12-A121+1)-1))),IF('Расчёт'!$B$18="Сократить срок",'Расчёт'!$I$5/('Расчёт'!$B$9*12)+E121,C121/('Расчёт'!$B$9*12-A121+1)+E121))))</x:f>
        <x:v>126551.72637412467</x:v>
      </x:c>
      <x:c r="E121" s="96" t="n">
        <x:f>IF(C121&gt;0,C121*'Расчёт'!$B$8/1200,0)</x:f>
        <x:v>20742.46637250503</x:v>
      </x:c>
      <x:c r="F121" s="96" t="n">
        <x:f>MAX(MIN(D121-E121,C121),0)</x:f>
        <x:v>105809.26000161964</x:v>
      </x:c>
      <x:c r="G121" s="96" t="n">
        <x:f>MIN(MAX('Расчёт'!$B$14+IF(AND('Расчёт'!$B$16&gt;0,'Расчёт'!$B$17&lt;&gt;"",B121&gt;='Расчёт'!$B$17,B120&lt;'Расчёт'!$B$17),'Расчёт'!$B$16,0),0),MAX(C121-F121,0))</x:f>
        <x:v>10000</x:v>
      </x:c>
      <x:c r="H121" s="96" t="n">
        <x:f>IF(C121&gt;0,D121+G121+'Расчёт'!$B$22,0)</x:f>
        <x:v>138051.72637412467</x:v>
      </x:c>
      <x:c r="I121" s="96" t="n">
        <x:f>MAX(C121-F121-G121,0)</x:f>
        <x:v>1229648.018214923</x:v>
      </x:c>
      <x:c r="J121" s="92"/>
      <x:c r="K121" s="96" t="n">
        <x:f>O120</x:f>
        <x:v>6977398.068478501</x:v>
      </x:c>
      <x:c r="L121" s="96" t="n">
        <x:f>IF(K121&lt;=0,0,MIN(K121+M121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121)))</x:f>
        <x:v>126551.72637412467</x:v>
      </x:c>
      <x:c r="M121" s="96" t="n">
        <x:f>IF(K121&gt;0,K121*'Расчёт'!$B$8/1200,0)</x:f>
        <x:v>107568.2202223769</x:v>
      </x:c>
      <x:c r="N121" s="96" t="n">
        <x:f>MAX(MIN(L121-M121,K121),0)</x:f>
        <x:v>18983.506151747773</x:v>
      </x:c>
      <x:c r="O121" s="96" t="n">
        <x:f>MAX(K121-N121,0)</x:f>
        <x:v>6958414.5623267535</x:v>
      </x:c>
    </x:row>
    <x:row r="122" ht="18" customHeight="1">
      <x:c r="A122" s="98" t="n">
        <x:f>A121+1</x:f>
        <x:v>118</x:v>
      </x:c>
      <x:c r="B122" s="100" t="n">
        <x:f>DATE(YEAR(B121),MONTH(B121)+1,DAY(B121))</x:f>
        <x:v>49875</x:v>
      </x:c>
      <x:c r="C122" s="96" t="n">
        <x:f>I121</x:f>
        <x:v>1229648.018214923</x:v>
      </x:c>
      <x:c r="D122" s="96" t="n">
        <x:f>IF(C122&lt;=0,0,MIN(C122+E122,IF('Расчёт'!$B$10="Аннуитетный",IF('Расчёт'!$B$18="Сократить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122/('Расчёт'!$B$9*12-A122+1),C122*('Расчёт'!$B$8/1200)*(1+'Расчёт'!$B$8/1200)^('Расчёт'!$B$9*12-A122+1)/((1+'Расчёт'!$B$8/1200)^('Расчёт'!$B$9*12-A122+1)-1))),IF('Расчёт'!$B$18="Сократить срок",'Расчёт'!$I$5/('Расчёт'!$B$9*12)+E122,C122/('Расчёт'!$B$9*12-A122+1)+E122))))</x:f>
        <x:v>126551.72637412467</x:v>
      </x:c>
      <x:c r="E122" s="96" t="n">
        <x:f>IF(C122&gt;0,C122*'Расчёт'!$B$8/1200,0)</x:f>
        <x:v>18957.07361414673</x:v>
      </x:c>
      <x:c r="F122" s="96" t="n">
        <x:f>MAX(MIN(D122-E122,C122),0)</x:f>
        <x:v>107594.65275997794</x:v>
      </x:c>
      <x:c r="G122" s="96" t="n">
        <x:f>MIN(MAX('Расчёт'!$B$14+IF(AND('Расчёт'!$B$16&gt;0,'Расчёт'!$B$17&lt;&gt;"",B122&gt;='Расчёт'!$B$17,B121&lt;'Расчёт'!$B$17),'Расчёт'!$B$16,0),0),MAX(C122-F122,0))</x:f>
        <x:v>10000</x:v>
      </x:c>
      <x:c r="H122" s="96" t="n">
        <x:f>IF(C122&gt;0,D122+G122+'Расчёт'!$B$22,0)</x:f>
        <x:v>138051.72637412467</x:v>
      </x:c>
      <x:c r="I122" s="96" t="n">
        <x:f>MAX(C122-F122-G122,0)</x:f>
        <x:v>1112053.3654549452</x:v>
      </x:c>
      <x:c r="J122" s="92"/>
      <x:c r="K122" s="96" t="n">
        <x:f>O121</x:f>
        <x:v>6958414.5623267535</x:v>
      </x:c>
      <x:c r="L122" s="96" t="n">
        <x:f>IF(K122&lt;=0,0,MIN(K122+M122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122)))</x:f>
        <x:v>126551.72637412467</x:v>
      </x:c>
      <x:c r="M122" s="96" t="n">
        <x:f>IF(K122&gt;0,K122*'Расчёт'!$B$8/1200,0)</x:f>
        <x:v>107275.55783587079</x:v>
      </x:c>
      <x:c r="N122" s="96" t="n">
        <x:f>MAX(MIN(L122-M122,K122),0)</x:f>
        <x:v>19276.168538253885</x:v>
      </x:c>
      <x:c r="O122" s="96" t="n">
        <x:f>MAX(K122-N122,0)</x:f>
        <x:v>6939138.3937885</x:v>
      </x:c>
    </x:row>
    <x:row r="123" ht="18" customHeight="1">
      <x:c r="A123" s="98" t="n">
        <x:f>A122+1</x:f>
        <x:v>119</x:v>
      </x:c>
      <x:c r="B123" s="100" t="n">
        <x:f>DATE(YEAR(B122),MONTH(B122)+1,DAY(B122))</x:f>
        <x:v>49906</x:v>
      </x:c>
      <x:c r="C123" s="96" t="n">
        <x:f>I122</x:f>
        <x:v>1112053.3654549452</x:v>
      </x:c>
      <x:c r="D123" s="96" t="n">
        <x:f>IF(C123&lt;=0,0,MIN(C123+E123,IF('Расчёт'!$B$10="Аннуитетный",IF('Расчёт'!$B$18="Сократить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123/('Расчёт'!$B$9*12-A123+1),C123*('Расчёт'!$B$8/1200)*(1+'Расчёт'!$B$8/1200)^('Расчёт'!$B$9*12-A123+1)/((1+'Расчёт'!$B$8/1200)^('Расчёт'!$B$9*12-A123+1)-1))),IF('Расчёт'!$B$18="Сократить срок",'Расчёт'!$I$5/('Расчёт'!$B$9*12)+E123,C123/('Расчёт'!$B$9*12-A123+1)+E123))))</x:f>
        <x:v>126551.72637412467</x:v>
      </x:c>
      <x:c r="E123" s="96" t="n">
        <x:f>IF(C123&gt;0,C123*'Расчёт'!$B$8/1200,0)</x:f>
        <x:v>17144.156050763737</x:v>
      </x:c>
      <x:c r="F123" s="96" t="n">
        <x:f>MAX(MIN(D123-E123,C123),0)</x:f>
        <x:v>109407.57032336094</x:v>
      </x:c>
      <x:c r="G123" s="96" t="n">
        <x:f>MIN(MAX('Расчёт'!$B$14+IF(AND('Расчёт'!$B$16&gt;0,'Расчёт'!$B$17&lt;&gt;"",B123&gt;='Расчёт'!$B$17,B122&lt;'Расчёт'!$B$17),'Расчёт'!$B$16,0),0),MAX(C123-F123,0))</x:f>
        <x:v>10000</x:v>
      </x:c>
      <x:c r="H123" s="96" t="n">
        <x:f>IF(C123&gt;0,D123+G123+'Расчёт'!$B$22,0)</x:f>
        <x:v>138051.72637412467</x:v>
      </x:c>
      <x:c r="I123" s="96" t="n">
        <x:f>MAX(C123-F123-G123,0)</x:f>
        <x:v>992645.7951315843</x:v>
      </x:c>
      <x:c r="J123" s="92"/>
      <x:c r="K123" s="96" t="n">
        <x:f>O122</x:f>
        <x:v>6939138.3937885</x:v>
      </x:c>
      <x:c r="L123" s="96" t="n">
        <x:f>IF(K123&lt;=0,0,MIN(K123+M123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123)))</x:f>
        <x:v>126551.72637412467</x:v>
      </x:c>
      <x:c r="M123" s="96" t="n">
        <x:f>IF(K123&gt;0,K123*'Расчёт'!$B$8/1200,0)</x:f>
        <x:v>106978.38357090604</x:v>
      </x:c>
      <x:c r="N123" s="96" t="n">
        <x:f>MAX(MIN(L123-M123,K123),0)</x:f>
        <x:v>19573.342803218635</x:v>
      </x:c>
      <x:c r="O123" s="96" t="n">
        <x:f>MAX(K123-N123,0)</x:f>
        <x:v>6919565.050985281</x:v>
      </x:c>
    </x:row>
    <x:row r="124" ht="18" customHeight="1">
      <x:c r="A124" s="98" t="n">
        <x:f>A123+1</x:f>
        <x:v>120</x:v>
      </x:c>
      <x:c r="B124" s="100" t="n">
        <x:f>DATE(YEAR(B123),MONTH(B123)+1,DAY(B123))</x:f>
        <x:v>49937</x:v>
      </x:c>
      <x:c r="C124" s="96" t="n">
        <x:f>I123</x:f>
        <x:v>992645.7951315843</x:v>
      </x:c>
      <x:c r="D124" s="96" t="n">
        <x:f>IF(C124&lt;=0,0,MIN(C124+E124,IF('Расчёт'!$B$10="Аннуитетный",IF('Расчёт'!$B$18="Сократить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124/('Расчёт'!$B$9*12-A124+1),C124*('Расчёт'!$B$8/1200)*(1+'Расчёт'!$B$8/1200)^('Расчёт'!$B$9*12-A124+1)/((1+'Расчёт'!$B$8/1200)^('Расчёт'!$B$9*12-A124+1)-1))),IF('Расчёт'!$B$18="Сократить срок",'Расчёт'!$I$5/('Расчёт'!$B$9*12)+E124,C124/('Расчёт'!$B$9*12-A124+1)+E124))))</x:f>
        <x:v>126551.72637412467</x:v>
      </x:c>
      <x:c r="E124" s="96" t="n">
        <x:f>IF(C124&gt;0,C124*'Расчёт'!$B$8/1200,0)</x:f>
        <x:v>15303.289341611924</x:v>
      </x:c>
      <x:c r="F124" s="96" t="n">
        <x:f>MAX(MIN(D124-E124,C124),0)</x:f>
        <x:v>111248.43703251275</x:v>
      </x:c>
      <x:c r="G124" s="96" t="n">
        <x:f>MIN(MAX('Расчёт'!$B$14+IF(AND('Расчёт'!$B$16&gt;0,'Расчёт'!$B$17&lt;&gt;"",B124&gt;='Расчёт'!$B$17,B123&lt;'Расчёт'!$B$17),'Расчёт'!$B$16,0),0),MAX(C124-F124,0))</x:f>
        <x:v>10000</x:v>
      </x:c>
      <x:c r="H124" s="96" t="n">
        <x:f>IF(C124&gt;0,D124+G124+'Расчёт'!$B$22,0)</x:f>
        <x:v>138051.72637412467</x:v>
      </x:c>
      <x:c r="I124" s="96" t="n">
        <x:f>MAX(C124-F124-G124,0)</x:f>
        <x:v>871397.3580990715</x:v>
      </x:c>
      <x:c r="J124" s="92"/>
      <x:c r="K124" s="96" t="n">
        <x:f>O123</x:f>
        <x:v>6919565.050985281</x:v>
      </x:c>
      <x:c r="L124" s="96" t="n">
        <x:f>IF(K124&lt;=0,0,MIN(K124+M124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124)))</x:f>
        <x:v>126551.72637412467</x:v>
      </x:c>
      <x:c r="M124" s="96" t="n">
        <x:f>IF(K124&gt;0,K124*'Расчёт'!$B$8/1200,0)</x:f>
        <x:v>106676.62786935642</x:v>
      </x:c>
      <x:c r="N124" s="96" t="n">
        <x:f>MAX(MIN(L124-M124,K124),0)</x:f>
        <x:v>19875.098504768248</x:v>
      </x:c>
      <x:c r="O124" s="96" t="n">
        <x:f>MAX(K124-N124,0)</x:f>
        <x:v>6899689.952480513</x:v>
      </x:c>
    </x:row>
    <x:row r="125" ht="18" customHeight="1">
      <x:c r="A125" s="98" t="n">
        <x:f>A124+1</x:f>
        <x:v>121</x:v>
      </x:c>
      <x:c r="B125" s="100" t="n">
        <x:f>DATE(YEAR(B124),MONTH(B124)+1,DAY(B124))</x:f>
        <x:v>49967</x:v>
      </x:c>
      <x:c r="C125" s="96" t="n">
        <x:f>I124</x:f>
        <x:v>871397.3580990715</x:v>
      </x:c>
      <x:c r="D125" s="96" t="n">
        <x:f>IF(C125&lt;=0,0,MIN(C125+E125,IF('Расчёт'!$B$10="Аннуитетный",IF('Расчёт'!$B$18="Сократить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125/('Расчёт'!$B$9*12-A125+1),C125*('Расчёт'!$B$8/1200)*(1+'Расчёт'!$B$8/1200)^('Расчёт'!$B$9*12-A125+1)/((1+'Расчёт'!$B$8/1200)^('Расчёт'!$B$9*12-A125+1)-1))),IF('Расчёт'!$B$18="Сократить срок",'Расчёт'!$I$5/('Расчёт'!$B$9*12)+E125,C125/('Расчёт'!$B$9*12-A125+1)+E125))))</x:f>
        <x:v>126551.72637412467</x:v>
      </x:c>
      <x:c r="E125" s="96" t="n">
        <x:f>IF(C125&gt;0,C125*'Расчёт'!$B$8/1200,0)</x:f>
        <x:v>13434.042604027352</x:v>
      </x:c>
      <x:c r="F125" s="96" t="n">
        <x:f>MAX(MIN(D125-E125,C125),0)</x:f>
        <x:v>113117.68377009733</x:v>
      </x:c>
      <x:c r="G125" s="96" t="n">
        <x:f>MIN(MAX('Расчёт'!$B$14+IF(AND('Расчёт'!$B$16&gt;0,'Расчёт'!$B$17&lt;&gt;"",B125&gt;='Расчёт'!$B$17,B124&lt;'Расчёт'!$B$17),'Расчёт'!$B$16,0),0),MAX(C125-F125,0))</x:f>
        <x:v>10000</x:v>
      </x:c>
      <x:c r="H125" s="96" t="n">
        <x:f>IF(C125&gt;0,D125+G125+'Расчёт'!$B$22,0)</x:f>
        <x:v>138051.72637412467</x:v>
      </x:c>
      <x:c r="I125" s="96" t="n">
        <x:f>MAX(C125-F125-G125,0)</x:f>
        <x:v>748279.6743289742</x:v>
      </x:c>
      <x:c r="J125" s="92"/>
      <x:c r="K125" s="96" t="n">
        <x:f>O124</x:f>
        <x:v>6899689.952480513</x:v>
      </x:c>
      <x:c r="L125" s="96" t="n">
        <x:f>IF(K125&lt;=0,0,MIN(K125+M125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125)))</x:f>
        <x:v>126551.72637412467</x:v>
      </x:c>
      <x:c r="M125" s="96" t="n">
        <x:f>IF(K125&gt;0,K125*'Расчёт'!$B$8/1200,0)</x:f>
        <x:v>106370.22010074124</x:v>
      </x:c>
      <x:c r="N125" s="96" t="n">
        <x:f>MAX(MIN(L125-M125,K125),0)</x:f>
        <x:v>20181.506273383435</x:v>
      </x:c>
      <x:c r="O125" s="96" t="n">
        <x:f>MAX(K125-N125,0)</x:f>
        <x:v>6879508.446207129</x:v>
      </x:c>
    </x:row>
    <x:row r="126" ht="18" customHeight="1">
      <x:c r="A126" s="98" t="n">
        <x:f>A125+1</x:f>
        <x:v>122</x:v>
      </x:c>
      <x:c r="B126" s="100" t="n">
        <x:f>DATE(YEAR(B125),MONTH(B125)+1,DAY(B125))</x:f>
        <x:v>49998</x:v>
      </x:c>
      <x:c r="C126" s="96" t="n">
        <x:f>I125</x:f>
        <x:v>748279.6743289742</x:v>
      </x:c>
      <x:c r="D126" s="96" t="n">
        <x:f>IF(C126&lt;=0,0,MIN(C126+E126,IF('Расчёт'!$B$10="Аннуитетный",IF('Расчёт'!$B$18="Сократить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126/('Расчёт'!$B$9*12-A126+1),C126*('Расчёт'!$B$8/1200)*(1+'Расчёт'!$B$8/1200)^('Расчёт'!$B$9*12-A126+1)/((1+'Расчёт'!$B$8/1200)^('Расчёт'!$B$9*12-A126+1)-1))),IF('Расчёт'!$B$18="Сократить срок",'Расчёт'!$I$5/('Расчёт'!$B$9*12)+E126,C126/('Расчёт'!$B$9*12-A126+1)+E126))))</x:f>
        <x:v>126551.72637412467</x:v>
      </x:c>
      <x:c r="E126" s="96" t="n">
        <x:f>IF(C126&gt;0,C126*'Расчёт'!$B$8/1200,0)</x:f>
        <x:v>11535.978312571686</x:v>
      </x:c>
      <x:c r="F126" s="96" t="n">
        <x:f>MAX(MIN(D126-E126,C126),0)</x:f>
        <x:v>115015.748061553</x:v>
      </x:c>
      <x:c r="G126" s="96" t="n">
        <x:f>MIN(MAX('Расчёт'!$B$14+IF(AND('Расчёт'!$B$16&gt;0,'Расчёт'!$B$17&lt;&gt;"",B126&gt;='Расчёт'!$B$17,B125&lt;'Расчёт'!$B$17),'Расчёт'!$B$16,0),0),MAX(C126-F126,0))</x:f>
        <x:v>10000</x:v>
      </x:c>
      <x:c r="H126" s="96" t="n">
        <x:f>IF(C126&gt;0,D126+G126+'Расчёт'!$B$22,0)</x:f>
        <x:v>138051.72637412467</x:v>
      </x:c>
      <x:c r="I126" s="96" t="n">
        <x:f>MAX(C126-F126-G126,0)</x:f>
        <x:v>623263.9262674212</x:v>
      </x:c>
      <x:c r="J126" s="92"/>
      <x:c r="K126" s="96" t="n">
        <x:f>O125</x:f>
        <x:v>6879508.446207129</x:v>
      </x:c>
      <x:c r="L126" s="96" t="n">
        <x:f>IF(K126&lt;=0,0,MIN(K126+M126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126)))</x:f>
        <x:v>126551.72637412467</x:v>
      </x:c>
      <x:c r="M126" s="96" t="n">
        <x:f>IF(K126&gt;0,K126*'Расчёт'!$B$8/1200,0)</x:f>
        <x:v>106059.08854569324</x:v>
      </x:c>
      <x:c r="N126" s="96" t="n">
        <x:f>MAX(MIN(L126-M126,K126),0)</x:f>
        <x:v>20492.637828431427</x:v>
      </x:c>
      <x:c r="O126" s="96" t="n">
        <x:f>MAX(K126-N126,0)</x:f>
        <x:v>6859015.808378698</x:v>
      </x:c>
    </x:row>
    <x:row r="127" ht="18" customHeight="1">
      <x:c r="A127" s="98" t="n">
        <x:f>A126+1</x:f>
        <x:v>123</x:v>
      </x:c>
      <x:c r="B127" s="100" t="n">
        <x:f>DATE(YEAR(B126),MONTH(B126)+1,DAY(B126))</x:f>
        <x:v>50028</x:v>
      </x:c>
      <x:c r="C127" s="96" t="n">
        <x:f>I126</x:f>
        <x:v>623263.9262674212</x:v>
      </x:c>
      <x:c r="D127" s="96" t="n">
        <x:f>IF(C127&lt;=0,0,MIN(C127+E127,IF('Расчёт'!$B$10="Аннуитетный",IF('Расчёт'!$B$18="Сократить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127/('Расчёт'!$B$9*12-A127+1),C127*('Расчёт'!$B$8/1200)*(1+'Расчёт'!$B$8/1200)^('Расчёт'!$B$9*12-A127+1)/((1+'Расчёт'!$B$8/1200)^('Расчёт'!$B$9*12-A127+1)-1))),IF('Расчёт'!$B$18="Сократить срок",'Расчёт'!$I$5/('Расчёт'!$B$9*12)+E127,C127/('Расчёт'!$B$9*12-A127+1)+E127))))</x:f>
        <x:v>126551.72637412467</x:v>
      </x:c>
      <x:c r="E127" s="96" t="n">
        <x:f>IF(C127&gt;0,C127*'Расчёт'!$B$8/1200,0)</x:f>
        <x:v>9608.652196622745</x:v>
      </x:c>
      <x:c r="F127" s="96" t="n">
        <x:f>MAX(MIN(D127-E127,C127),0)</x:f>
        <x:v>116943.07417750193</x:v>
      </x:c>
      <x:c r="G127" s="96" t="n">
        <x:f>MIN(MAX('Расчёт'!$B$14+IF(AND('Расчёт'!$B$16&gt;0,'Расчёт'!$B$17&lt;&gt;"",B127&gt;='Расчёт'!$B$17,B126&lt;'Расчёт'!$B$17),'Расчёт'!$B$16,0),0),MAX(C127-F127,0))</x:f>
        <x:v>10000</x:v>
      </x:c>
      <x:c r="H127" s="96" t="n">
        <x:f>IF(C127&gt;0,D127+G127+'Расчёт'!$B$22,0)</x:f>
        <x:v>138051.72637412467</x:v>
      </x:c>
      <x:c r="I127" s="96" t="n">
        <x:f>MAX(C127-F127-G127,0)</x:f>
        <x:v>496320.85208991927</x:v>
      </x:c>
      <x:c r="J127" s="92"/>
      <x:c r="K127" s="96" t="n">
        <x:f>O126</x:f>
        <x:v>6859015.808378698</x:v>
      </x:c>
      <x:c r="L127" s="96" t="n">
        <x:f>IF(K127&lt;=0,0,MIN(K127+M127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127)))</x:f>
        <x:v>126551.72637412467</x:v>
      </x:c>
      <x:c r="M127" s="96" t="n">
        <x:f>IF(K127&gt;0,K127*'Расчёт'!$B$8/1200,0)</x:f>
        <x:v>105743.16037917159</x:v>
      </x:c>
      <x:c r="N127" s="96" t="n">
        <x:f>MAX(MIN(L127-M127,K127),0)</x:f>
        <x:v>20808.565994953082</x:v>
      </x:c>
      <x:c r="O127" s="96" t="n">
        <x:f>MAX(K127-N127,0)</x:f>
        <x:v>6838207.2423837455</x:v>
      </x:c>
    </x:row>
    <x:row r="128" ht="18" customHeight="1">
      <x:c r="A128" s="98" t="n">
        <x:f>A127+1</x:f>
        <x:v>124</x:v>
      </x:c>
      <x:c r="B128" s="100" t="n">
        <x:f>DATE(YEAR(B127),MONTH(B127)+1,DAY(B127))</x:f>
        <x:v>50059</x:v>
      </x:c>
      <x:c r="C128" s="96" t="n">
        <x:f>I127</x:f>
        <x:v>496320.85208991927</x:v>
      </x:c>
      <x:c r="D128" s="96" t="n">
        <x:f>IF(C128&lt;=0,0,MIN(C128+E128,IF('Расчёт'!$B$10="Аннуитетный",IF('Расчёт'!$B$18="Сократить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128/('Расчёт'!$B$9*12-A128+1),C128*('Расчёт'!$B$8/1200)*(1+'Расчёт'!$B$8/1200)^('Расчёт'!$B$9*12-A128+1)/((1+'Расчёт'!$B$8/1200)^('Расчёт'!$B$9*12-A128+1)-1))),IF('Расчёт'!$B$18="Сократить срок",'Расчёт'!$I$5/('Расчёт'!$B$9*12)+E128,C128/('Расчёт'!$B$9*12-A128+1)+E128))))</x:f>
        <x:v>126551.72637412467</x:v>
      </x:c>
      <x:c r="E128" s="96" t="n">
        <x:f>IF(C128&gt;0,C128*'Расчёт'!$B$8/1200,0)</x:f>
        <x:v>7651.613136386255</x:v>
      </x:c>
      <x:c r="F128" s="96" t="n">
        <x:f>MAX(MIN(D128-E128,C128),0)</x:f>
        <x:v>118900.11323773842</x:v>
      </x:c>
      <x:c r="G128" s="96" t="n">
        <x:f>MIN(MAX('Расчёт'!$B$14+IF(AND('Расчёт'!$B$16&gt;0,'Расчёт'!$B$17&lt;&gt;"",B128&gt;='Расчёт'!$B$17,B127&lt;'Расчёт'!$B$17),'Расчёт'!$B$16,0),0),MAX(C128-F128,0))</x:f>
        <x:v>10000</x:v>
      </x:c>
      <x:c r="H128" s="96" t="n">
        <x:f>IF(C128&gt;0,D128+G128+'Расчёт'!$B$22,0)</x:f>
        <x:v>138051.72637412467</x:v>
      </x:c>
      <x:c r="I128" s="96" t="n">
        <x:f>MAX(C128-F128-G128,0)</x:f>
        <x:v>367420.73885218083</x:v>
      </x:c>
      <x:c r="J128" s="92"/>
      <x:c r="K128" s="96" t="n">
        <x:f>O127</x:f>
        <x:v>6838207.2423837455</x:v>
      </x:c>
      <x:c r="L128" s="96" t="n">
        <x:f>IF(K128&lt;=0,0,MIN(K128+M128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128)))</x:f>
        <x:v>126551.72637412467</x:v>
      </x:c>
      <x:c r="M128" s="96" t="n">
        <x:f>IF(K128&gt;0,K128*'Расчёт'!$B$8/1200,0)</x:f>
        <x:v>105422.36165341608</x:v>
      </x:c>
      <x:c r="N128" s="96" t="n">
        <x:f>MAX(MIN(L128-M128,K128),0)</x:f>
        <x:v>21129.36472070859</x:v>
      </x:c>
      <x:c r="O128" s="96" t="n">
        <x:f>MAX(K128-N128,0)</x:f>
        <x:v>6817077.877663037</x:v>
      </x:c>
    </x:row>
    <x:row r="129" ht="18" customHeight="1">
      <x:c r="A129" s="98" t="n">
        <x:f>A128+1</x:f>
        <x:v>125</x:v>
      </x:c>
      <x:c r="B129" s="100" t="n">
        <x:f>DATE(YEAR(B128),MONTH(B128)+1,DAY(B128))</x:f>
        <x:v>50090</x:v>
      </x:c>
      <x:c r="C129" s="96" t="n">
        <x:f>I128</x:f>
        <x:v>367420.73885218083</x:v>
      </x:c>
      <x:c r="D129" s="96" t="n">
        <x:f>IF(C129&lt;=0,0,MIN(C129+E129,IF('Расчёт'!$B$10="Аннуитетный",IF('Расчёт'!$B$18="Сократить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129/('Расчёт'!$B$9*12-A129+1),C129*('Расчёт'!$B$8/1200)*(1+'Расчёт'!$B$8/1200)^('Расчёт'!$B$9*12-A129+1)/((1+'Расчёт'!$B$8/1200)^('Расчёт'!$B$9*12-A129+1)-1))),IF('Расчёт'!$B$18="Сократить срок",'Расчёт'!$I$5/('Расчёт'!$B$9*12)+E129,C129/('Расчёт'!$B$9*12-A129+1)+E129))))</x:f>
        <x:v>126551.72637412467</x:v>
      </x:c>
      <x:c r="E129" s="96" t="n">
        <x:f>IF(C129&gt;0,C129*'Расчёт'!$B$8/1200,0)</x:f>
        <x:v>5664.403057304455</x:v>
      </x:c>
      <x:c r="F129" s="96" t="n">
        <x:f>MAX(MIN(D129-E129,C129),0)</x:f>
        <x:v>120887.32331682021</x:v>
      </x:c>
      <x:c r="G129" s="96" t="n">
        <x:f>MIN(MAX('Расчёт'!$B$14+IF(AND('Расчёт'!$B$16&gt;0,'Расчёт'!$B$17&lt;&gt;"",B129&gt;='Расчёт'!$B$17,B128&lt;'Расчёт'!$B$17),'Расчёт'!$B$16,0),0),MAX(C129-F129,0))</x:f>
        <x:v>10000</x:v>
      </x:c>
      <x:c r="H129" s="96" t="n">
        <x:f>IF(C129&gt;0,D129+G129+'Расчёт'!$B$22,0)</x:f>
        <x:v>138051.72637412467</x:v>
      </x:c>
      <x:c r="I129" s="96" t="n">
        <x:f>MAX(C129-F129-G129,0)</x:f>
        <x:v>236533.41553536063</x:v>
      </x:c>
      <x:c r="J129" s="92"/>
      <x:c r="K129" s="96" t="n">
        <x:f>O128</x:f>
        <x:v>6817077.877663037</x:v>
      </x:c>
      <x:c r="L129" s="96" t="n">
        <x:f>IF(K129&lt;=0,0,MIN(K129+M129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129)))</x:f>
        <x:v>126551.72637412467</x:v>
      </x:c>
      <x:c r="M129" s="96" t="n">
        <x:f>IF(K129&gt;0,K129*'Расчёт'!$B$8/1200,0)</x:f>
        <x:v>105096.61728063849</x:v>
      </x:c>
      <x:c r="N129" s="96" t="n">
        <x:f>MAX(MIN(L129-M129,K129),0)</x:f>
        <x:v>21455.109093486186</x:v>
      </x:c>
      <x:c r="O129" s="96" t="n">
        <x:f>MAX(K129-N129,0)</x:f>
        <x:v>6795622.7685695505</x:v>
      </x:c>
    </x:row>
    <x:row r="130" ht="18" customHeight="1">
      <x:c r="A130" s="98" t="n">
        <x:f>A129+1</x:f>
        <x:v>126</x:v>
      </x:c>
      <x:c r="B130" s="100" t="n">
        <x:f>DATE(YEAR(B129),MONTH(B129)+1,DAY(B129))</x:f>
        <x:v>50118</x:v>
      </x:c>
      <x:c r="C130" s="96" t="n">
        <x:f>I129</x:f>
        <x:v>236533.41553536063</x:v>
      </x:c>
      <x:c r="D130" s="96" t="n">
        <x:f>IF(C130&lt;=0,0,MIN(C130+E130,IF('Расчёт'!$B$10="Аннуитетный",IF('Расчёт'!$B$18="Сократить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130/('Расчёт'!$B$9*12-A130+1),C130*('Расчёт'!$B$8/1200)*(1+'Расчёт'!$B$8/1200)^('Расчёт'!$B$9*12-A130+1)/((1+'Расчёт'!$B$8/1200)^('Расчёт'!$B$9*12-A130+1)-1))),IF('Расчёт'!$B$18="Сократить срок",'Расчёт'!$I$5/('Расчёт'!$B$9*12)+E130,C130/('Расчёт'!$B$9*12-A130+1)+E130))))</x:f>
        <x:v>126551.72637412467</x:v>
      </x:c>
      <x:c r="E130" s="96" t="n">
        <x:f>IF(C130&gt;0,C130*'Расчёт'!$B$8/1200,0)</x:f>
        <x:v>3646.5568228368097</x:v>
      </x:c>
      <x:c r="F130" s="96" t="n">
        <x:f>MAX(MIN(D130-E130,C130),0)</x:f>
        <x:v>122905.16955128787</x:v>
      </x:c>
      <x:c r="G130" s="96" t="n">
        <x:f>MIN(MAX('Расчёт'!$B$14+IF(AND('Расчёт'!$B$16&gt;0,'Расчёт'!$B$17&lt;&gt;"",B130&gt;='Расчёт'!$B$17,B129&lt;'Расчёт'!$B$17),'Расчёт'!$B$16,0),0),MAX(C130-F130,0))</x:f>
        <x:v>10000</x:v>
      </x:c>
      <x:c r="H130" s="96" t="n">
        <x:f>IF(C130&gt;0,D130+G130+'Расчёт'!$B$22,0)</x:f>
        <x:v>138051.72637412467</x:v>
      </x:c>
      <x:c r="I130" s="96" t="n">
        <x:f>MAX(C130-F130-G130,0)</x:f>
        <x:v>103628.24598407277</x:v>
      </x:c>
      <x:c r="J130" s="92"/>
      <x:c r="K130" s="96" t="n">
        <x:f>O129</x:f>
        <x:v>6795622.7685695505</x:v>
      </x:c>
      <x:c r="L130" s="96" t="n">
        <x:f>IF(K130&lt;=0,0,MIN(K130+M130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130)))</x:f>
        <x:v>126551.72637412467</x:v>
      </x:c>
      <x:c r="M130" s="96" t="n">
        <x:f>IF(K130&gt;0,K130*'Расчёт'!$B$8/1200,0)</x:f>
        <x:v>104765.85101544725</x:v>
      </x:c>
      <x:c r="N130" s="96" t="n">
        <x:f>MAX(MIN(L130-M130,K130),0)</x:f>
        <x:v>21785.875358677426</x:v>
      </x:c>
      <x:c r="O130" s="96" t="n">
        <x:f>MAX(K130-N130,0)</x:f>
        <x:v>6773836.893210873</x:v>
      </x:c>
    </x:row>
    <x:row r="131" ht="18" customHeight="1">
      <x:c r="A131" s="98" t="n">
        <x:f>A130+1</x:f>
        <x:v>127</x:v>
      </x:c>
      <x:c r="B131" s="100" t="n">
        <x:f>DATE(YEAR(B130),MONTH(B130)+1,DAY(B130))</x:f>
        <x:v>50149</x:v>
      </x:c>
      <x:c r="C131" s="96" t="n">
        <x:f>I130</x:f>
        <x:v>103628.24598407277</x:v>
      </x:c>
      <x:c r="D131" s="96" t="n">
        <x:f>IF(C131&lt;=0,0,MIN(C131+E131,IF('Расчёт'!$B$10="Аннуитетный",IF('Расчёт'!$B$18="Сократить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131/('Расчёт'!$B$9*12-A131+1),C131*('Расчёт'!$B$8/1200)*(1+'Расчёт'!$B$8/1200)^('Расчёт'!$B$9*12-A131+1)/((1+'Расчёт'!$B$8/1200)^('Расчёт'!$B$9*12-A131+1)-1))),IF('Расчёт'!$B$18="Сократить срок",'Расчёт'!$I$5/('Расчёт'!$B$9*12)+E131,C131/('Расчёт'!$B$9*12-A131+1)+E131))))</x:f>
        <x:v>105225.84810966055</x:v>
      </x:c>
      <x:c r="E131" s="96" t="n">
        <x:f>IF(C131&gt;0,C131*'Расчёт'!$B$8/1200,0)</x:f>
        <x:v>1597.6021255877886</x:v>
      </x:c>
      <x:c r="F131" s="96" t="n">
        <x:f>MAX(MIN(D131-E131,C131),0)</x:f>
        <x:v>103628.24598407277</x:v>
      </x:c>
      <x:c r="G131" s="96" t="n">
        <x:f>MIN(MAX('Расчёт'!$B$14+IF(AND('Расчёт'!$B$16&gt;0,'Расчёт'!$B$17&lt;&gt;"",B131&gt;='Расчёт'!$B$17,B130&lt;'Расчёт'!$B$17),'Расчёт'!$B$16,0),0),MAX(C131-F131,0))</x:f>
        <x:v>0</x:v>
      </x:c>
      <x:c r="H131" s="96" t="n">
        <x:f>IF(C131&gt;0,D131+G131+'Расчёт'!$B$22,0)</x:f>
        <x:v>106725.84810966055</x:v>
      </x:c>
      <x:c r="I131" s="96" t="n">
        <x:f>MAX(C131-F131-G131,0)</x:f>
        <x:v>0</x:v>
      </x:c>
      <x:c r="J131" s="92"/>
      <x:c r="K131" s="96" t="n">
        <x:f>O130</x:f>
        <x:v>6773836.893210873</x:v>
      </x:c>
      <x:c r="L131" s="96" t="n">
        <x:f>IF(K131&lt;=0,0,MIN(K131+M131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131)))</x:f>
        <x:v>126551.72637412467</x:v>
      </x:c>
      <x:c r="M131" s="96" t="n">
        <x:f>IF(K131&gt;0,K131*'Расчёт'!$B$8/1200,0)</x:f>
        <x:v>104429.98543700097</x:v>
      </x:c>
      <x:c r="N131" s="96" t="n">
        <x:f>MAX(MIN(L131-M131,K131),0)</x:f>
        <x:v>22121.7409371237</x:v>
      </x:c>
      <x:c r="O131" s="96" t="n">
        <x:f>MAX(K131-N131,0)</x:f>
        <x:v>6751715.152273749</x:v>
      </x:c>
    </x:row>
    <x:row r="132" ht="18" customHeight="1">
      <x:c r="A132" s="98" t="n">
        <x:f>A131+1</x:f>
        <x:v>128</x:v>
      </x:c>
      <x:c r="B132" s="100" t="n">
        <x:f>DATE(YEAR(B131),MONTH(B131)+1,DAY(B131))</x:f>
        <x:v>50179</x:v>
      </x:c>
      <x:c r="C132" s="96" t="n">
        <x:f>I131</x:f>
        <x:v>0</x:v>
      </x:c>
      <x:c r="D132" s="96" t="n">
        <x:f>IF(C132&lt;=0,0,MIN(C132+E132,IF('Расчёт'!$B$10="Аннуитетный",IF('Расчёт'!$B$18="Сократить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132/('Расчёт'!$B$9*12-A132+1),C132*('Расчёт'!$B$8/1200)*(1+'Расчёт'!$B$8/1200)^('Расчёт'!$B$9*12-A132+1)/((1+'Расчёт'!$B$8/1200)^('Расчёт'!$B$9*12-A132+1)-1))),IF('Расчёт'!$B$18="Сократить срок",'Расчёт'!$I$5/('Расчёт'!$B$9*12)+E132,C132/('Расчёт'!$B$9*12-A132+1)+E132))))</x:f>
        <x:v>0</x:v>
      </x:c>
      <x:c r="E132" s="96" t="n">
        <x:f>IF(C132&gt;0,C132*'Расчёт'!$B$8/1200,0)</x:f>
        <x:v>0</x:v>
      </x:c>
      <x:c r="F132" s="96" t="n">
        <x:f>MAX(MIN(D132-E132,C132),0)</x:f>
        <x:v>0</x:v>
      </x:c>
      <x:c r="G132" s="96" t="n">
        <x:f>MIN(MAX('Расчёт'!$B$14+IF(AND('Расчёт'!$B$16&gt;0,'Расчёт'!$B$17&lt;&gt;"",B132&gt;='Расчёт'!$B$17,B131&lt;'Расчёт'!$B$17),'Расчёт'!$B$16,0),0),MAX(C132-F132,0))</x:f>
        <x:v>0</x:v>
      </x:c>
      <x:c r="H132" s="96" t="n">
        <x:f>IF(C132&gt;0,D132+G132+'Расчёт'!$B$22,0)</x:f>
        <x:v>0</x:v>
      </x:c>
      <x:c r="I132" s="96" t="n">
        <x:f>MAX(C132-F132-G132,0)</x:f>
        <x:v>0</x:v>
      </x:c>
      <x:c r="J132" s="92"/>
      <x:c r="K132" s="96" t="n">
        <x:f>O131</x:f>
        <x:v>6751715.152273749</x:v>
      </x:c>
      <x:c r="L132" s="96" t="n">
        <x:f>IF(K132&lt;=0,0,MIN(K132+M132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132)))</x:f>
        <x:v>126551.72637412467</x:v>
      </x:c>
      <x:c r="M132" s="96" t="n">
        <x:f>IF(K132&gt;0,K132*'Расчёт'!$B$8/1200,0)</x:f>
        <x:v>104088.94193088697</x:v>
      </x:c>
      <x:c r="N132" s="96" t="n">
        <x:f>MAX(MIN(L132-M132,K132),0)</x:f>
        <x:v>22462.784443237702</x:v>
      </x:c>
      <x:c r="O132" s="96" t="n">
        <x:f>MAX(K132-N132,0)</x:f>
        <x:v>6729252.367830511</x:v>
      </x:c>
    </x:row>
    <x:row r="133" ht="18" customHeight="1">
      <x:c r="A133" s="98" t="n">
        <x:f>A132+1</x:f>
        <x:v>129</x:v>
      </x:c>
      <x:c r="B133" s="100" t="n">
        <x:f>DATE(YEAR(B132),MONTH(B132)+1,DAY(B132))</x:f>
        <x:v>50210</x:v>
      </x:c>
      <x:c r="C133" s="96" t="n">
        <x:f>I132</x:f>
        <x:v>0</x:v>
      </x:c>
      <x:c r="D133" s="96" t="n">
        <x:f>IF(C133&lt;=0,0,MIN(C133+E133,IF('Расчёт'!$B$10="Аннуитетный",IF('Расчёт'!$B$18="Сократить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133/('Расчёт'!$B$9*12-A133+1),C133*('Расчёт'!$B$8/1200)*(1+'Расчёт'!$B$8/1200)^('Расчёт'!$B$9*12-A133+1)/((1+'Расчёт'!$B$8/1200)^('Расчёт'!$B$9*12-A133+1)-1))),IF('Расчёт'!$B$18="Сократить срок",'Расчёт'!$I$5/('Расчёт'!$B$9*12)+E133,C133/('Расчёт'!$B$9*12-A133+1)+E133))))</x:f>
        <x:v>0</x:v>
      </x:c>
      <x:c r="E133" s="96" t="n">
        <x:f>IF(C133&gt;0,C133*'Расчёт'!$B$8/1200,0)</x:f>
        <x:v>0</x:v>
      </x:c>
      <x:c r="F133" s="96" t="n">
        <x:f>MAX(MIN(D133-E133,C133),0)</x:f>
        <x:v>0</x:v>
      </x:c>
      <x:c r="G133" s="96" t="n">
        <x:f>MIN(MAX('Расчёт'!$B$14+IF(AND('Расчёт'!$B$16&gt;0,'Расчёт'!$B$17&lt;&gt;"",B133&gt;='Расчёт'!$B$17,B132&lt;'Расчёт'!$B$17),'Расчёт'!$B$16,0),0),MAX(C133-F133,0))</x:f>
        <x:v>0</x:v>
      </x:c>
      <x:c r="H133" s="96" t="n">
        <x:f>IF(C133&gt;0,D133+G133+'Расчёт'!$B$22,0)</x:f>
        <x:v>0</x:v>
      </x:c>
      <x:c r="I133" s="96" t="n">
        <x:f>MAX(C133-F133-G133,0)</x:f>
        <x:v>0</x:v>
      </x:c>
      <x:c r="J133" s="92"/>
      <x:c r="K133" s="96" t="n">
        <x:f>O132</x:f>
        <x:v>6729252.367830511</x:v>
      </x:c>
      <x:c r="L133" s="96" t="n">
        <x:f>IF(K133&lt;=0,0,MIN(K133+M133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133)))</x:f>
        <x:v>126551.72637412467</x:v>
      </x:c>
      <x:c r="M133" s="96" t="n">
        <x:f>IF(K133&gt;0,K133*'Расчёт'!$B$8/1200,0)</x:f>
        <x:v>103742.64067072037</x:v>
      </x:c>
      <x:c r="N133" s="96" t="n">
        <x:f>MAX(MIN(L133-M133,K133),0)</x:f>
        <x:v>22809.0857034043</x:v>
      </x:c>
      <x:c r="O133" s="96" t="n">
        <x:f>MAX(K133-N133,0)</x:f>
        <x:v>6706443.282127107</x:v>
      </x:c>
    </x:row>
    <x:row r="134" ht="18" customHeight="1">
      <x:c r="A134" s="98" t="n">
        <x:f>A133+1</x:f>
        <x:v>130</x:v>
      </x:c>
      <x:c r="B134" s="100" t="n">
        <x:f>DATE(YEAR(B133),MONTH(B133)+1,DAY(B133))</x:f>
        <x:v>50240</x:v>
      </x:c>
      <x:c r="C134" s="96" t="n">
        <x:f>I133</x:f>
        <x:v>0</x:v>
      </x:c>
      <x:c r="D134" s="96" t="n">
        <x:f>IF(C134&lt;=0,0,MIN(C134+E134,IF('Расчёт'!$B$10="Аннуитетный",IF('Расчёт'!$B$18="Сократить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134/('Расчёт'!$B$9*12-A134+1),C134*('Расчёт'!$B$8/1200)*(1+'Расчёт'!$B$8/1200)^('Расчёт'!$B$9*12-A134+1)/((1+'Расчёт'!$B$8/1200)^('Расчёт'!$B$9*12-A134+1)-1))),IF('Расчёт'!$B$18="Сократить срок",'Расчёт'!$I$5/('Расчёт'!$B$9*12)+E134,C134/('Расчёт'!$B$9*12-A134+1)+E134))))</x:f>
        <x:v>0</x:v>
      </x:c>
      <x:c r="E134" s="96" t="n">
        <x:f>IF(C134&gt;0,C134*'Расчёт'!$B$8/1200,0)</x:f>
        <x:v>0</x:v>
      </x:c>
      <x:c r="F134" s="96" t="n">
        <x:f>MAX(MIN(D134-E134,C134),0)</x:f>
        <x:v>0</x:v>
      </x:c>
      <x:c r="G134" s="96" t="n">
        <x:f>MIN(MAX('Расчёт'!$B$14+IF(AND('Расчёт'!$B$16&gt;0,'Расчёт'!$B$17&lt;&gt;"",B134&gt;='Расчёт'!$B$17,B133&lt;'Расчёт'!$B$17),'Расчёт'!$B$16,0),0),MAX(C134-F134,0))</x:f>
        <x:v>0</x:v>
      </x:c>
      <x:c r="H134" s="96" t="n">
        <x:f>IF(C134&gt;0,D134+G134+'Расчёт'!$B$22,0)</x:f>
        <x:v>0</x:v>
      </x:c>
      <x:c r="I134" s="96" t="n">
        <x:f>MAX(C134-F134-G134,0)</x:f>
        <x:v>0</x:v>
      </x:c>
      <x:c r="J134" s="92"/>
      <x:c r="K134" s="96" t="n">
        <x:f>O133</x:f>
        <x:v>6706443.282127107</x:v>
      </x:c>
      <x:c r="L134" s="96" t="n">
        <x:f>IF(K134&lt;=0,0,MIN(K134+M134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134)))</x:f>
        <x:v>126551.72637412467</x:v>
      </x:c>
      <x:c r="M134" s="96" t="n">
        <x:f>IF(K134&gt;0,K134*'Расчёт'!$B$8/1200,0)</x:f>
        <x:v>103391.00059945956</x:v>
      </x:c>
      <x:c r="N134" s="96" t="n">
        <x:f>MAX(MIN(L134-M134,K134),0)</x:f>
        <x:v>23160.725774665116</x:v>
      </x:c>
      <x:c r="O134" s="96" t="n">
        <x:f>MAX(K134-N134,0)</x:f>
        <x:v>6683282.556352441</x:v>
      </x:c>
    </x:row>
    <x:row r="135" ht="18" customHeight="1">
      <x:c r="A135" s="98" t="n">
        <x:f>A134+1</x:f>
        <x:v>131</x:v>
      </x:c>
      <x:c r="B135" s="100" t="n">
        <x:f>DATE(YEAR(B134),MONTH(B134)+1,DAY(B134))</x:f>
        <x:v>50271</x:v>
      </x:c>
      <x:c r="C135" s="96" t="n">
        <x:f>I134</x:f>
        <x:v>0</x:v>
      </x:c>
      <x:c r="D135" s="96" t="n">
        <x:f>IF(C135&lt;=0,0,MIN(C135+E135,IF('Расчёт'!$B$10="Аннуитетный",IF('Расчёт'!$B$18="Сократить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135/('Расчёт'!$B$9*12-A135+1),C135*('Расчёт'!$B$8/1200)*(1+'Расчёт'!$B$8/1200)^('Расчёт'!$B$9*12-A135+1)/((1+'Расчёт'!$B$8/1200)^('Расчёт'!$B$9*12-A135+1)-1))),IF('Расчёт'!$B$18="Сократить срок",'Расчёт'!$I$5/('Расчёт'!$B$9*12)+E135,C135/('Расчёт'!$B$9*12-A135+1)+E135))))</x:f>
        <x:v>0</x:v>
      </x:c>
      <x:c r="E135" s="96" t="n">
        <x:f>IF(C135&gt;0,C135*'Расчёт'!$B$8/1200,0)</x:f>
        <x:v>0</x:v>
      </x:c>
      <x:c r="F135" s="96" t="n">
        <x:f>MAX(MIN(D135-E135,C135),0)</x:f>
        <x:v>0</x:v>
      </x:c>
      <x:c r="G135" s="96" t="n">
        <x:f>MIN(MAX('Расчёт'!$B$14+IF(AND('Расчёт'!$B$16&gt;0,'Расчёт'!$B$17&lt;&gt;"",B135&gt;='Расчёт'!$B$17,B134&lt;'Расчёт'!$B$17),'Расчёт'!$B$16,0),0),MAX(C135-F135,0))</x:f>
        <x:v>0</x:v>
      </x:c>
      <x:c r="H135" s="96" t="n">
        <x:f>IF(C135&gt;0,D135+G135+'Расчёт'!$B$22,0)</x:f>
        <x:v>0</x:v>
      </x:c>
      <x:c r="I135" s="96" t="n">
        <x:f>MAX(C135-F135-G135,0)</x:f>
        <x:v>0</x:v>
      </x:c>
      <x:c r="J135" s="92"/>
      <x:c r="K135" s="96" t="n">
        <x:f>O134</x:f>
        <x:v>6683282.556352441</x:v>
      </x:c>
      <x:c r="L135" s="96" t="n">
        <x:f>IF(K135&lt;=0,0,MIN(K135+M135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135)))</x:f>
        <x:v>126551.72637412467</x:v>
      </x:c>
      <x:c r="M135" s="96" t="n">
        <x:f>IF(K135&gt;0,K135*'Расчёт'!$B$8/1200,0)</x:f>
        <x:v>103033.93941043346</x:v>
      </x:c>
      <x:c r="N135" s="96" t="n">
        <x:f>MAX(MIN(L135-M135,K135),0)</x:f>
        <x:v>23517.786963691207</x:v>
      </x:c>
      <x:c r="O135" s="96" t="n">
        <x:f>MAX(K135-N135,0)</x:f>
        <x:v>6659764.76938875</x:v>
      </x:c>
    </x:row>
    <x:row r="136" ht="18" customHeight="1">
      <x:c r="A136" s="98" t="n">
        <x:f>A135+1</x:f>
        <x:v>132</x:v>
      </x:c>
      <x:c r="B136" s="100" t="n">
        <x:f>DATE(YEAR(B135),MONTH(B135)+1,DAY(B135))</x:f>
        <x:v>50302</x:v>
      </x:c>
      <x:c r="C136" s="96" t="n">
        <x:f>I135</x:f>
        <x:v>0</x:v>
      </x:c>
      <x:c r="D136" s="96" t="n">
        <x:f>IF(C136&lt;=0,0,MIN(C136+E136,IF('Расчёт'!$B$10="Аннуитетный",IF('Расчёт'!$B$18="Сократить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136/('Расчёт'!$B$9*12-A136+1),C136*('Расчёт'!$B$8/1200)*(1+'Расчёт'!$B$8/1200)^('Расчёт'!$B$9*12-A136+1)/((1+'Расчёт'!$B$8/1200)^('Расчёт'!$B$9*12-A136+1)-1))),IF('Расчёт'!$B$18="Сократить срок",'Расчёт'!$I$5/('Расчёт'!$B$9*12)+E136,C136/('Расчёт'!$B$9*12-A136+1)+E136))))</x:f>
        <x:v>0</x:v>
      </x:c>
      <x:c r="E136" s="96" t="n">
        <x:f>IF(C136&gt;0,C136*'Расчёт'!$B$8/1200,0)</x:f>
        <x:v>0</x:v>
      </x:c>
      <x:c r="F136" s="96" t="n">
        <x:f>MAX(MIN(D136-E136,C136),0)</x:f>
        <x:v>0</x:v>
      </x:c>
      <x:c r="G136" s="96" t="n">
        <x:f>MIN(MAX('Расчёт'!$B$14+IF(AND('Расчёт'!$B$16&gt;0,'Расчёт'!$B$17&lt;&gt;"",B136&gt;='Расчёт'!$B$17,B135&lt;'Расчёт'!$B$17),'Расчёт'!$B$16,0),0),MAX(C136-F136,0))</x:f>
        <x:v>0</x:v>
      </x:c>
      <x:c r="H136" s="96" t="n">
        <x:f>IF(C136&gt;0,D136+G136+'Расчёт'!$B$22,0)</x:f>
        <x:v>0</x:v>
      </x:c>
      <x:c r="I136" s="96" t="n">
        <x:f>MAX(C136-F136-G136,0)</x:f>
        <x:v>0</x:v>
      </x:c>
      <x:c r="J136" s="92"/>
      <x:c r="K136" s="96" t="n">
        <x:f>O135</x:f>
        <x:v>6659764.76938875</x:v>
      </x:c>
      <x:c r="L136" s="96" t="n">
        <x:f>IF(K136&lt;=0,0,MIN(K136+M136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136)))</x:f>
        <x:v>126551.72637412467</x:v>
      </x:c>
      <x:c r="M136" s="96" t="n">
        <x:f>IF(K136&gt;0,K136*'Расчёт'!$B$8/1200,0)</x:f>
        <x:v>102671.37352807655</x:v>
      </x:c>
      <x:c r="N136" s="96" t="n">
        <x:f>MAX(MIN(L136-M136,K136),0)</x:f>
        <x:v>23880.352846048117</x:v>
      </x:c>
      <x:c r="O136" s="96" t="n">
        <x:f>MAX(K136-N136,0)</x:f>
        <x:v>6635884.416542702</x:v>
      </x:c>
    </x:row>
    <x:row r="137" ht="18" customHeight="1">
      <x:c r="A137" s="98" t="n">
        <x:f>A136+1</x:f>
        <x:v>133</x:v>
      </x:c>
      <x:c r="B137" s="100" t="n">
        <x:f>DATE(YEAR(B136),MONTH(B136)+1,DAY(B136))</x:f>
        <x:v>50332</x:v>
      </x:c>
      <x:c r="C137" s="96" t="n">
        <x:f>I136</x:f>
        <x:v>0</x:v>
      </x:c>
      <x:c r="D137" s="96" t="n">
        <x:f>IF(C137&lt;=0,0,MIN(C137+E137,IF('Расчёт'!$B$10="Аннуитетный",IF('Расчёт'!$B$18="Сократить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137/('Расчёт'!$B$9*12-A137+1),C137*('Расчёт'!$B$8/1200)*(1+'Расчёт'!$B$8/1200)^('Расчёт'!$B$9*12-A137+1)/((1+'Расчёт'!$B$8/1200)^('Расчёт'!$B$9*12-A137+1)-1))),IF('Расчёт'!$B$18="Сократить срок",'Расчёт'!$I$5/('Расчёт'!$B$9*12)+E137,C137/('Расчёт'!$B$9*12-A137+1)+E137))))</x:f>
        <x:v>0</x:v>
      </x:c>
      <x:c r="E137" s="96" t="n">
        <x:f>IF(C137&gt;0,C137*'Расчёт'!$B$8/1200,0)</x:f>
        <x:v>0</x:v>
      </x:c>
      <x:c r="F137" s="96" t="n">
        <x:f>MAX(MIN(D137-E137,C137),0)</x:f>
        <x:v>0</x:v>
      </x:c>
      <x:c r="G137" s="96" t="n">
        <x:f>MIN(MAX('Расчёт'!$B$14+IF(AND('Расчёт'!$B$16&gt;0,'Расчёт'!$B$17&lt;&gt;"",B137&gt;='Расчёт'!$B$17,B136&lt;'Расчёт'!$B$17),'Расчёт'!$B$16,0),0),MAX(C137-F137,0))</x:f>
        <x:v>0</x:v>
      </x:c>
      <x:c r="H137" s="96" t="n">
        <x:f>IF(C137&gt;0,D137+G137+'Расчёт'!$B$22,0)</x:f>
        <x:v>0</x:v>
      </x:c>
      <x:c r="I137" s="96" t="n">
        <x:f>MAX(C137-F137-G137,0)</x:f>
        <x:v>0</x:v>
      </x:c>
      <x:c r="J137" s="92"/>
      <x:c r="K137" s="96" t="n">
        <x:f>O136</x:f>
        <x:v>6635884.416542702</x:v>
      </x:c>
      <x:c r="L137" s="96" t="n">
        <x:f>IF(K137&lt;=0,0,MIN(K137+M137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137)))</x:f>
        <x:v>126551.72637412467</x:v>
      </x:c>
      <x:c r="M137" s="96" t="n">
        <x:f>IF(K137&gt;0,K137*'Расчёт'!$B$8/1200,0)</x:f>
        <x:v>102303.21808836666</x:v>
      </x:c>
      <x:c r="N137" s="96" t="n">
        <x:f>MAX(MIN(L137-M137,K137),0)</x:f>
        <x:v>24248.508285758013</x:v>
      </x:c>
      <x:c r="O137" s="96" t="n">
        <x:f>MAX(K137-N137,0)</x:f>
        <x:v>6611635.908256944</x:v>
      </x:c>
    </x:row>
    <x:row r="138" ht="18" customHeight="1">
      <x:c r="A138" s="98" t="n">
        <x:f>A137+1</x:f>
        <x:v>134</x:v>
      </x:c>
      <x:c r="B138" s="100" t="n">
        <x:f>DATE(YEAR(B137),MONTH(B137)+1,DAY(B137))</x:f>
        <x:v>50363</x:v>
      </x:c>
      <x:c r="C138" s="96" t="n">
        <x:f>I137</x:f>
        <x:v>0</x:v>
      </x:c>
      <x:c r="D138" s="96" t="n">
        <x:f>IF(C138&lt;=0,0,MIN(C138+E138,IF('Расчёт'!$B$10="Аннуитетный",IF('Расчёт'!$B$18="Сократить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138/('Расчёт'!$B$9*12-A138+1),C138*('Расчёт'!$B$8/1200)*(1+'Расчёт'!$B$8/1200)^('Расчёт'!$B$9*12-A138+1)/((1+'Расчёт'!$B$8/1200)^('Расчёт'!$B$9*12-A138+1)-1))),IF('Расчёт'!$B$18="Сократить срок",'Расчёт'!$I$5/('Расчёт'!$B$9*12)+E138,C138/('Расчёт'!$B$9*12-A138+1)+E138))))</x:f>
        <x:v>0</x:v>
      </x:c>
      <x:c r="E138" s="96" t="n">
        <x:f>IF(C138&gt;0,C138*'Расчёт'!$B$8/1200,0)</x:f>
        <x:v>0</x:v>
      </x:c>
      <x:c r="F138" s="96" t="n">
        <x:f>MAX(MIN(D138-E138,C138),0)</x:f>
        <x:v>0</x:v>
      </x:c>
      <x:c r="G138" s="96" t="n">
        <x:f>MIN(MAX('Расчёт'!$B$14+IF(AND('Расчёт'!$B$16&gt;0,'Расчёт'!$B$17&lt;&gt;"",B138&gt;='Расчёт'!$B$17,B137&lt;'Расчёт'!$B$17),'Расчёт'!$B$16,0),0),MAX(C138-F138,0))</x:f>
        <x:v>0</x:v>
      </x:c>
      <x:c r="H138" s="96" t="n">
        <x:f>IF(C138&gt;0,D138+G138+'Расчёт'!$B$22,0)</x:f>
        <x:v>0</x:v>
      </x:c>
      <x:c r="I138" s="96" t="n">
        <x:f>MAX(C138-F138-G138,0)</x:f>
        <x:v>0</x:v>
      </x:c>
      <x:c r="J138" s="92"/>
      <x:c r="K138" s="96" t="n">
        <x:f>O137</x:f>
        <x:v>6611635.908256944</x:v>
      </x:c>
      <x:c r="L138" s="96" t="n">
        <x:f>IF(K138&lt;=0,0,MIN(K138+M138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138)))</x:f>
        <x:v>126551.72637412467</x:v>
      </x:c>
      <x:c r="M138" s="96" t="n">
        <x:f>IF(K138&gt;0,K138*'Расчёт'!$B$8/1200,0)</x:f>
        <x:v>101929.38691896122</x:v>
      </x:c>
      <x:c r="N138" s="96" t="n">
        <x:f>MAX(MIN(L138-M138,K138),0)</x:f>
        <x:v>24622.339455163456</x:v>
      </x:c>
      <x:c r="O138" s="96" t="n">
        <x:f>MAX(K138-N138,0)</x:f>
        <x:v>6587013.568801781</x:v>
      </x:c>
    </x:row>
    <x:row r="139" ht="18" customHeight="1">
      <x:c r="A139" s="98" t="n">
        <x:f>A138+1</x:f>
        <x:v>135</x:v>
      </x:c>
      <x:c r="B139" s="100" t="n">
        <x:f>DATE(YEAR(B138),MONTH(B138)+1,DAY(B138))</x:f>
        <x:v>50393</x:v>
      </x:c>
      <x:c r="C139" s="96" t="n">
        <x:f>I138</x:f>
        <x:v>0</x:v>
      </x:c>
      <x:c r="D139" s="96" t="n">
        <x:f>IF(C139&lt;=0,0,MIN(C139+E139,IF('Расчёт'!$B$10="Аннуитетный",IF('Расчёт'!$B$18="Сократить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139/('Расчёт'!$B$9*12-A139+1),C139*('Расчёт'!$B$8/1200)*(1+'Расчёт'!$B$8/1200)^('Расчёт'!$B$9*12-A139+1)/((1+'Расчёт'!$B$8/1200)^('Расчёт'!$B$9*12-A139+1)-1))),IF('Расчёт'!$B$18="Сократить срок",'Расчёт'!$I$5/('Расчёт'!$B$9*12)+E139,C139/('Расчёт'!$B$9*12-A139+1)+E139))))</x:f>
        <x:v>0</x:v>
      </x:c>
      <x:c r="E139" s="96" t="n">
        <x:f>IF(C139&gt;0,C139*'Расчёт'!$B$8/1200,0)</x:f>
        <x:v>0</x:v>
      </x:c>
      <x:c r="F139" s="96" t="n">
        <x:f>MAX(MIN(D139-E139,C139),0)</x:f>
        <x:v>0</x:v>
      </x:c>
      <x:c r="G139" s="96" t="n">
        <x:f>MIN(MAX('Расчёт'!$B$14+IF(AND('Расчёт'!$B$16&gt;0,'Расчёт'!$B$17&lt;&gt;"",B139&gt;='Расчёт'!$B$17,B138&lt;'Расчёт'!$B$17),'Расчёт'!$B$16,0),0),MAX(C139-F139,0))</x:f>
        <x:v>0</x:v>
      </x:c>
      <x:c r="H139" s="96" t="n">
        <x:f>IF(C139&gt;0,D139+G139+'Расчёт'!$B$22,0)</x:f>
        <x:v>0</x:v>
      </x:c>
      <x:c r="I139" s="96" t="n">
        <x:f>MAX(C139-F139-G139,0)</x:f>
        <x:v>0</x:v>
      </x:c>
      <x:c r="J139" s="92"/>
      <x:c r="K139" s="96" t="n">
        <x:f>O138</x:f>
        <x:v>6587013.568801781</x:v>
      </x:c>
      <x:c r="L139" s="96" t="n">
        <x:f>IF(K139&lt;=0,0,MIN(K139+M139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139)))</x:f>
        <x:v>126551.72637412467</x:v>
      </x:c>
      <x:c r="M139" s="96" t="n">
        <x:f>IF(K139&gt;0,K139*'Расчёт'!$B$8/1200,0)</x:f>
        <x:v>101549.79251902745</x:v>
      </x:c>
      <x:c r="N139" s="96" t="n">
        <x:f>MAX(MIN(L139-M139,K139),0)</x:f>
        <x:v>25001.933855097217</x:v>
      </x:c>
      <x:c r="O139" s="96" t="n">
        <x:f>MAX(K139-N139,0)</x:f>
        <x:v>6562011.634946684</x:v>
      </x:c>
    </x:row>
    <x:row r="140" ht="18" customHeight="1">
      <x:c r="A140" s="98" t="n">
        <x:f>A139+1</x:f>
        <x:v>136</x:v>
      </x:c>
      <x:c r="B140" s="100" t="n">
        <x:f>DATE(YEAR(B139),MONTH(B139)+1,DAY(B139))</x:f>
        <x:v>50424</x:v>
      </x:c>
      <x:c r="C140" s="96" t="n">
        <x:f>I139</x:f>
        <x:v>0</x:v>
      </x:c>
      <x:c r="D140" s="96" t="n">
        <x:f>IF(C140&lt;=0,0,MIN(C140+E140,IF('Расчёт'!$B$10="Аннуитетный",IF('Расчёт'!$B$18="Сократить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140/('Расчёт'!$B$9*12-A140+1),C140*('Расчёт'!$B$8/1200)*(1+'Расчёт'!$B$8/1200)^('Расчёт'!$B$9*12-A140+1)/((1+'Расчёт'!$B$8/1200)^('Расчёт'!$B$9*12-A140+1)-1))),IF('Расчёт'!$B$18="Сократить срок",'Расчёт'!$I$5/('Расчёт'!$B$9*12)+E140,C140/('Расчёт'!$B$9*12-A140+1)+E140))))</x:f>
        <x:v>0</x:v>
      </x:c>
      <x:c r="E140" s="96" t="n">
        <x:f>IF(C140&gt;0,C140*'Расчёт'!$B$8/1200,0)</x:f>
        <x:v>0</x:v>
      </x:c>
      <x:c r="F140" s="96" t="n">
        <x:f>MAX(MIN(D140-E140,C140),0)</x:f>
        <x:v>0</x:v>
      </x:c>
      <x:c r="G140" s="96" t="n">
        <x:f>MIN(MAX('Расчёт'!$B$14+IF(AND('Расчёт'!$B$16&gt;0,'Расчёт'!$B$17&lt;&gt;"",B140&gt;='Расчёт'!$B$17,B139&lt;'Расчёт'!$B$17),'Расчёт'!$B$16,0),0),MAX(C140-F140,0))</x:f>
        <x:v>0</x:v>
      </x:c>
      <x:c r="H140" s="96" t="n">
        <x:f>IF(C140&gt;0,D140+G140+'Расчёт'!$B$22,0)</x:f>
        <x:v>0</x:v>
      </x:c>
      <x:c r="I140" s="96" t="n">
        <x:f>MAX(C140-F140-G140,0)</x:f>
        <x:v>0</x:v>
      </x:c>
      <x:c r="J140" s="92"/>
      <x:c r="K140" s="96" t="n">
        <x:f>O139</x:f>
        <x:v>6562011.634946684</x:v>
      </x:c>
      <x:c r="L140" s="96" t="n">
        <x:f>IF(K140&lt;=0,0,MIN(K140+M140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140)))</x:f>
        <x:v>126551.72637412467</x:v>
      </x:c>
      <x:c r="M140" s="96" t="n">
        <x:f>IF(K140&gt;0,K140*'Расчёт'!$B$8/1200,0)</x:f>
        <x:v>101164.34603876139</x:v>
      </x:c>
      <x:c r="N140" s="96" t="n">
        <x:f>MAX(MIN(L140-M140,K140),0)</x:f>
        <x:v>25387.380335363283</x:v>
      </x:c>
      <x:c r="O140" s="96" t="n">
        <x:f>MAX(K140-N140,0)</x:f>
        <x:v>6536624.254611321</x:v>
      </x:c>
    </x:row>
    <x:row r="141" ht="18" customHeight="1">
      <x:c r="A141" s="98" t="n">
        <x:f>A140+1</x:f>
        <x:v>137</x:v>
      </x:c>
      <x:c r="B141" s="100" t="n">
        <x:f>DATE(YEAR(B140),MONTH(B140)+1,DAY(B140))</x:f>
        <x:v>50455</x:v>
      </x:c>
      <x:c r="C141" s="96" t="n">
        <x:f>I140</x:f>
        <x:v>0</x:v>
      </x:c>
      <x:c r="D141" s="96" t="n">
        <x:f>IF(C141&lt;=0,0,MIN(C141+E141,IF('Расчёт'!$B$10="Аннуитетный",IF('Расчёт'!$B$18="Сократить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141/('Расчёт'!$B$9*12-A141+1),C141*('Расчёт'!$B$8/1200)*(1+'Расчёт'!$B$8/1200)^('Расчёт'!$B$9*12-A141+1)/((1+'Расчёт'!$B$8/1200)^('Расчёт'!$B$9*12-A141+1)-1))),IF('Расчёт'!$B$18="Сократить срок",'Расчёт'!$I$5/('Расчёт'!$B$9*12)+E141,C141/('Расчёт'!$B$9*12-A141+1)+E141))))</x:f>
        <x:v>0</x:v>
      </x:c>
      <x:c r="E141" s="96" t="n">
        <x:f>IF(C141&gt;0,C141*'Расчёт'!$B$8/1200,0)</x:f>
        <x:v>0</x:v>
      </x:c>
      <x:c r="F141" s="96" t="n">
        <x:f>MAX(MIN(D141-E141,C141),0)</x:f>
        <x:v>0</x:v>
      </x:c>
      <x:c r="G141" s="96" t="n">
        <x:f>MIN(MAX('Расчёт'!$B$14+IF(AND('Расчёт'!$B$16&gt;0,'Расчёт'!$B$17&lt;&gt;"",B141&gt;='Расчёт'!$B$17,B140&lt;'Расчёт'!$B$17),'Расчёт'!$B$16,0),0),MAX(C141-F141,0))</x:f>
        <x:v>0</x:v>
      </x:c>
      <x:c r="H141" s="96" t="n">
        <x:f>IF(C141&gt;0,D141+G141+'Расчёт'!$B$22,0)</x:f>
        <x:v>0</x:v>
      </x:c>
      <x:c r="I141" s="96" t="n">
        <x:f>MAX(C141-F141-G141,0)</x:f>
        <x:v>0</x:v>
      </x:c>
      <x:c r="J141" s="92"/>
      <x:c r="K141" s="96" t="n">
        <x:f>O140</x:f>
        <x:v>6536624.254611321</x:v>
      </x:c>
      <x:c r="L141" s="96" t="n">
        <x:f>IF(K141&lt;=0,0,MIN(K141+M141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141)))</x:f>
        <x:v>126551.72637412467</x:v>
      </x:c>
      <x:c r="M141" s="96" t="n">
        <x:f>IF(K141&gt;0,K141*'Расчёт'!$B$8/1200,0)</x:f>
        <x:v>100772.9572585912</x:v>
      </x:c>
      <x:c r="N141" s="96" t="n">
        <x:f>MAX(MIN(L141-M141,K141),0)</x:f>
        <x:v>25778.769115533476</x:v>
      </x:c>
      <x:c r="O141" s="96" t="n">
        <x:f>MAX(K141-N141,0)</x:f>
        <x:v>6510845.485495787</x:v>
      </x:c>
    </x:row>
    <x:row r="142" ht="18" customHeight="1">
      <x:c r="A142" s="98" t="n">
        <x:f>A141+1</x:f>
        <x:v>138</x:v>
      </x:c>
      <x:c r="B142" s="100" t="n">
        <x:f>DATE(YEAR(B141),MONTH(B141)+1,DAY(B141))</x:f>
        <x:v>50483</x:v>
      </x:c>
      <x:c r="C142" s="96" t="n">
        <x:f>I141</x:f>
        <x:v>0</x:v>
      </x:c>
      <x:c r="D142" s="96" t="n">
        <x:f>IF(C142&lt;=0,0,MIN(C142+E142,IF('Расчёт'!$B$10="Аннуитетный",IF('Расчёт'!$B$18="Сократить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142/('Расчёт'!$B$9*12-A142+1),C142*('Расчёт'!$B$8/1200)*(1+'Расчёт'!$B$8/1200)^('Расчёт'!$B$9*12-A142+1)/((1+'Расчёт'!$B$8/1200)^('Расчёт'!$B$9*12-A142+1)-1))),IF('Расчёт'!$B$18="Сократить срок",'Расчёт'!$I$5/('Расчёт'!$B$9*12)+E142,C142/('Расчёт'!$B$9*12-A142+1)+E142))))</x:f>
        <x:v>0</x:v>
      </x:c>
      <x:c r="E142" s="96" t="n">
        <x:f>IF(C142&gt;0,C142*'Расчёт'!$B$8/1200,0)</x:f>
        <x:v>0</x:v>
      </x:c>
      <x:c r="F142" s="96" t="n">
        <x:f>MAX(MIN(D142-E142,C142),0)</x:f>
        <x:v>0</x:v>
      </x:c>
      <x:c r="G142" s="96" t="n">
        <x:f>MIN(MAX('Расчёт'!$B$14+IF(AND('Расчёт'!$B$16&gt;0,'Расчёт'!$B$17&lt;&gt;"",B142&gt;='Расчёт'!$B$17,B141&lt;'Расчёт'!$B$17),'Расчёт'!$B$16,0),0),MAX(C142-F142,0))</x:f>
        <x:v>0</x:v>
      </x:c>
      <x:c r="H142" s="96" t="n">
        <x:f>IF(C142&gt;0,D142+G142+'Расчёт'!$B$22,0)</x:f>
        <x:v>0</x:v>
      </x:c>
      <x:c r="I142" s="96" t="n">
        <x:f>MAX(C142-F142-G142,0)</x:f>
        <x:v>0</x:v>
      </x:c>
      <x:c r="J142" s="92"/>
      <x:c r="K142" s="96" t="n">
        <x:f>O141</x:f>
        <x:v>6510845.485495787</x:v>
      </x:c>
      <x:c r="L142" s="96" t="n">
        <x:f>IF(K142&lt;=0,0,MIN(K142+M142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142)))</x:f>
        <x:v>126551.72637412467</x:v>
      </x:c>
      <x:c r="M142" s="96" t="n">
        <x:f>IF(K142&gt;0,K142*'Расчёт'!$B$8/1200,0)</x:f>
        <x:v>100375.53456806006</x:v>
      </x:c>
      <x:c r="N142" s="96" t="n">
        <x:f>MAX(MIN(L142-M142,K142),0)</x:f>
        <x:v>26176.191806064613</x:v>
      </x:c>
      <x:c r="O142" s="96" t="n">
        <x:f>MAX(K142-N142,0)</x:f>
        <x:v>6484669.293689722</x:v>
      </x:c>
    </x:row>
    <x:row r="143" ht="18" customHeight="1">
      <x:c r="A143" s="98" t="n">
        <x:f>A142+1</x:f>
        <x:v>139</x:v>
      </x:c>
      <x:c r="B143" s="100" t="n">
        <x:f>DATE(YEAR(B142),MONTH(B142)+1,DAY(B142))</x:f>
        <x:v>50514</x:v>
      </x:c>
      <x:c r="C143" s="96" t="n">
        <x:f>I142</x:f>
        <x:v>0</x:v>
      </x:c>
      <x:c r="D143" s="96" t="n">
        <x:f>IF(C143&lt;=0,0,MIN(C143+E143,IF('Расчёт'!$B$10="Аннуитетный",IF('Расчёт'!$B$18="Сократить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143/('Расчёт'!$B$9*12-A143+1),C143*('Расчёт'!$B$8/1200)*(1+'Расчёт'!$B$8/1200)^('Расчёт'!$B$9*12-A143+1)/((1+'Расчёт'!$B$8/1200)^('Расчёт'!$B$9*12-A143+1)-1))),IF('Расчёт'!$B$18="Сократить срок",'Расчёт'!$I$5/('Расчёт'!$B$9*12)+E143,C143/('Расчёт'!$B$9*12-A143+1)+E143))))</x:f>
        <x:v>0</x:v>
      </x:c>
      <x:c r="E143" s="96" t="n">
        <x:f>IF(C143&gt;0,C143*'Расчёт'!$B$8/1200,0)</x:f>
        <x:v>0</x:v>
      </x:c>
      <x:c r="F143" s="96" t="n">
        <x:f>MAX(MIN(D143-E143,C143),0)</x:f>
        <x:v>0</x:v>
      </x:c>
      <x:c r="G143" s="96" t="n">
        <x:f>MIN(MAX('Расчёт'!$B$14+IF(AND('Расчёт'!$B$16&gt;0,'Расчёт'!$B$17&lt;&gt;"",B143&gt;='Расчёт'!$B$17,B142&lt;'Расчёт'!$B$17),'Расчёт'!$B$16,0),0),MAX(C143-F143,0))</x:f>
        <x:v>0</x:v>
      </x:c>
      <x:c r="H143" s="96" t="n">
        <x:f>IF(C143&gt;0,D143+G143+'Расчёт'!$B$22,0)</x:f>
        <x:v>0</x:v>
      </x:c>
      <x:c r="I143" s="96" t="n">
        <x:f>MAX(C143-F143-G143,0)</x:f>
        <x:v>0</x:v>
      </x:c>
      <x:c r="J143" s="92"/>
      <x:c r="K143" s="96" t="n">
        <x:f>O142</x:f>
        <x:v>6484669.293689722</x:v>
      </x:c>
      <x:c r="L143" s="96" t="n">
        <x:f>IF(K143&lt;=0,0,MIN(K143+M143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143)))</x:f>
        <x:v>126551.72637412467</x:v>
      </x:c>
      <x:c r="M143" s="96" t="n">
        <x:f>IF(K143&gt;0,K143*'Расчёт'!$B$8/1200,0)</x:f>
        <x:v>99971.98494438322</x:v>
      </x:c>
      <x:c r="N143" s="96" t="n">
        <x:f>MAX(MIN(L143-M143,K143),0)</x:f>
        <x:v>26579.74142974145</x:v>
      </x:c>
      <x:c r="O143" s="96" t="n">
        <x:f>MAX(K143-N143,0)</x:f>
        <x:v>6458089.552259981</x:v>
      </x:c>
    </x:row>
    <x:row r="144" ht="18" customHeight="1">
      <x:c r="A144" s="98" t="n">
        <x:f>A143+1</x:f>
        <x:v>140</x:v>
      </x:c>
      <x:c r="B144" s="100" t="n">
        <x:f>DATE(YEAR(B143),MONTH(B143)+1,DAY(B143))</x:f>
        <x:v>50544</x:v>
      </x:c>
      <x:c r="C144" s="96" t="n">
        <x:f>I143</x:f>
        <x:v>0</x:v>
      </x:c>
      <x:c r="D144" s="96" t="n">
        <x:f>IF(C144&lt;=0,0,MIN(C144+E144,IF('Расчёт'!$B$10="Аннуитетный",IF('Расчёт'!$B$18="Сократить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144/('Расчёт'!$B$9*12-A144+1),C144*('Расчёт'!$B$8/1200)*(1+'Расчёт'!$B$8/1200)^('Расчёт'!$B$9*12-A144+1)/((1+'Расчёт'!$B$8/1200)^('Расчёт'!$B$9*12-A144+1)-1))),IF('Расчёт'!$B$18="Сократить срок",'Расчёт'!$I$5/('Расчёт'!$B$9*12)+E144,C144/('Расчёт'!$B$9*12-A144+1)+E144))))</x:f>
        <x:v>0</x:v>
      </x:c>
      <x:c r="E144" s="96" t="n">
        <x:f>IF(C144&gt;0,C144*'Расчёт'!$B$8/1200,0)</x:f>
        <x:v>0</x:v>
      </x:c>
      <x:c r="F144" s="96" t="n">
        <x:f>MAX(MIN(D144-E144,C144),0)</x:f>
        <x:v>0</x:v>
      </x:c>
      <x:c r="G144" s="96" t="n">
        <x:f>MIN(MAX('Расчёт'!$B$14+IF(AND('Расчёт'!$B$16&gt;0,'Расчёт'!$B$17&lt;&gt;"",B144&gt;='Расчёт'!$B$17,B143&lt;'Расчёт'!$B$17),'Расчёт'!$B$16,0),0),MAX(C144-F144,0))</x:f>
        <x:v>0</x:v>
      </x:c>
      <x:c r="H144" s="96" t="n">
        <x:f>IF(C144&gt;0,D144+G144+'Расчёт'!$B$22,0)</x:f>
        <x:v>0</x:v>
      </x:c>
      <x:c r="I144" s="96" t="n">
        <x:f>MAX(C144-F144-G144,0)</x:f>
        <x:v>0</x:v>
      </x:c>
      <x:c r="J144" s="92"/>
      <x:c r="K144" s="96" t="n">
        <x:f>O143</x:f>
        <x:v>6458089.552259981</x:v>
      </x:c>
      <x:c r="L144" s="96" t="n">
        <x:f>IF(K144&lt;=0,0,MIN(K144+M144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144)))</x:f>
        <x:v>126551.72637412467</x:v>
      </x:c>
      <x:c r="M144" s="96" t="n">
        <x:f>IF(K144&gt;0,K144*'Расчёт'!$B$8/1200,0)</x:f>
        <x:v>99562.2139306747</x:v>
      </x:c>
      <x:c r="N144" s="96" t="n">
        <x:f>MAX(MIN(L144-M144,K144),0)</x:f>
        <x:v>26989.512443449974</x:v>
      </x:c>
      <x:c r="O144" s="96" t="n">
        <x:f>MAX(K144-N144,0)</x:f>
        <x:v>6431100.03981653</x:v>
      </x:c>
    </x:row>
    <x:row r="145" ht="18" customHeight="1">
      <x:c r="A145" s="98" t="n">
        <x:f>A144+1</x:f>
        <x:v>141</x:v>
      </x:c>
      <x:c r="B145" s="100" t="n">
        <x:f>DATE(YEAR(B144),MONTH(B144)+1,DAY(B144))</x:f>
        <x:v>50575</x:v>
      </x:c>
      <x:c r="C145" s="96" t="n">
        <x:f>I144</x:f>
        <x:v>0</x:v>
      </x:c>
      <x:c r="D145" s="96" t="n">
        <x:f>IF(C145&lt;=0,0,MIN(C145+E145,IF('Расчёт'!$B$10="Аннуитетный",IF('Расчёт'!$B$18="Сократить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145/('Расчёт'!$B$9*12-A145+1),C145*('Расчёт'!$B$8/1200)*(1+'Расчёт'!$B$8/1200)^('Расчёт'!$B$9*12-A145+1)/((1+'Расчёт'!$B$8/1200)^('Расчёт'!$B$9*12-A145+1)-1))),IF('Расчёт'!$B$18="Сократить срок",'Расчёт'!$I$5/('Расчёт'!$B$9*12)+E145,C145/('Расчёт'!$B$9*12-A145+1)+E145))))</x:f>
        <x:v>0</x:v>
      </x:c>
      <x:c r="E145" s="96" t="n">
        <x:f>IF(C145&gt;0,C145*'Расчёт'!$B$8/1200,0)</x:f>
        <x:v>0</x:v>
      </x:c>
      <x:c r="F145" s="96" t="n">
        <x:f>MAX(MIN(D145-E145,C145),0)</x:f>
        <x:v>0</x:v>
      </x:c>
      <x:c r="G145" s="96" t="n">
        <x:f>MIN(MAX('Расчёт'!$B$14+IF(AND('Расчёт'!$B$16&gt;0,'Расчёт'!$B$17&lt;&gt;"",B145&gt;='Расчёт'!$B$17,B144&lt;'Расчёт'!$B$17),'Расчёт'!$B$16,0),0),MAX(C145-F145,0))</x:f>
        <x:v>0</x:v>
      </x:c>
      <x:c r="H145" s="96" t="n">
        <x:f>IF(C145&gt;0,D145+G145+'Расчёт'!$B$22,0)</x:f>
        <x:v>0</x:v>
      </x:c>
      <x:c r="I145" s="96" t="n">
        <x:f>MAX(C145-F145-G145,0)</x:f>
        <x:v>0</x:v>
      </x:c>
      <x:c r="J145" s="92"/>
      <x:c r="K145" s="96" t="n">
        <x:f>O144</x:f>
        <x:v>6431100.03981653</x:v>
      </x:c>
      <x:c r="L145" s="96" t="n">
        <x:f>IF(K145&lt;=0,0,MIN(K145+M145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145)))</x:f>
        <x:v>126551.72637412467</x:v>
      </x:c>
      <x:c r="M145" s="96" t="n">
        <x:f>IF(K145&gt;0,K145*'Расчёт'!$B$8/1200,0)</x:f>
        <x:v>99146.12561383817</x:v>
      </x:c>
      <x:c r="N145" s="96" t="n">
        <x:f>MAX(MIN(L145-M145,K145),0)</x:f>
        <x:v>27405.6007602865</x:v>
      </x:c>
      <x:c r="O145" s="96" t="n">
        <x:f>MAX(K145-N145,0)</x:f>
        <x:v>6403694.439056244</x:v>
      </x:c>
    </x:row>
    <x:row r="146" ht="18" customHeight="1">
      <x:c r="A146" s="98" t="n">
        <x:f>A145+1</x:f>
        <x:v>142</x:v>
      </x:c>
      <x:c r="B146" s="100" t="n">
        <x:f>DATE(YEAR(B145),MONTH(B145)+1,DAY(B145))</x:f>
        <x:v>50605</x:v>
      </x:c>
      <x:c r="C146" s="96" t="n">
        <x:f>I145</x:f>
        <x:v>0</x:v>
      </x:c>
      <x:c r="D146" s="96" t="n">
        <x:f>IF(C146&lt;=0,0,MIN(C146+E146,IF('Расчёт'!$B$10="Аннуитетный",IF('Расчёт'!$B$18="Сократить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146/('Расчёт'!$B$9*12-A146+1),C146*('Расчёт'!$B$8/1200)*(1+'Расчёт'!$B$8/1200)^('Расчёт'!$B$9*12-A146+1)/((1+'Расчёт'!$B$8/1200)^('Расчёт'!$B$9*12-A146+1)-1))),IF('Расчёт'!$B$18="Сократить срок",'Расчёт'!$I$5/('Расчёт'!$B$9*12)+E146,C146/('Расчёт'!$B$9*12-A146+1)+E146))))</x:f>
        <x:v>0</x:v>
      </x:c>
      <x:c r="E146" s="96" t="n">
        <x:f>IF(C146&gt;0,C146*'Расчёт'!$B$8/1200,0)</x:f>
        <x:v>0</x:v>
      </x:c>
      <x:c r="F146" s="96" t="n">
        <x:f>MAX(MIN(D146-E146,C146),0)</x:f>
        <x:v>0</x:v>
      </x:c>
      <x:c r="G146" s="96" t="n">
        <x:f>MIN(MAX('Расчёт'!$B$14+IF(AND('Расчёт'!$B$16&gt;0,'Расчёт'!$B$17&lt;&gt;"",B146&gt;='Расчёт'!$B$17,B145&lt;'Расчёт'!$B$17),'Расчёт'!$B$16,0),0),MAX(C146-F146,0))</x:f>
        <x:v>0</x:v>
      </x:c>
      <x:c r="H146" s="96" t="n">
        <x:f>IF(C146&gt;0,D146+G146+'Расчёт'!$B$22,0)</x:f>
        <x:v>0</x:v>
      </x:c>
      <x:c r="I146" s="96" t="n">
        <x:f>MAX(C146-F146-G146,0)</x:f>
        <x:v>0</x:v>
      </x:c>
      <x:c r="J146" s="92"/>
      <x:c r="K146" s="96" t="n">
        <x:f>O145</x:f>
        <x:v>6403694.439056244</x:v>
      </x:c>
      <x:c r="L146" s="96" t="n">
        <x:f>IF(K146&lt;=0,0,MIN(K146+M146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146)))</x:f>
        <x:v>126551.72637412467</x:v>
      </x:c>
      <x:c r="M146" s="96" t="n">
        <x:f>IF(K146&gt;0,K146*'Расчёт'!$B$8/1200,0)</x:f>
        <x:v>98723.62260211709</x:v>
      </x:c>
      <x:c r="N146" s="96" t="n">
        <x:f>MAX(MIN(L146-M146,K146),0)</x:f>
        <x:v>27828.103772007584</x:v>
      </x:c>
      <x:c r="O146" s="96" t="n">
        <x:f>MAX(K146-N146,0)</x:f>
        <x:v>6375866.335284236</x:v>
      </x:c>
    </x:row>
    <x:row r="147" ht="18" customHeight="1">
      <x:c r="A147" s="98" t="n">
        <x:f>A146+1</x:f>
        <x:v>143</x:v>
      </x:c>
      <x:c r="B147" s="100" t="n">
        <x:f>DATE(YEAR(B146),MONTH(B146)+1,DAY(B146))</x:f>
        <x:v>50636</x:v>
      </x:c>
      <x:c r="C147" s="96" t="n">
        <x:f>I146</x:f>
        <x:v>0</x:v>
      </x:c>
      <x:c r="D147" s="96" t="n">
        <x:f>IF(C147&lt;=0,0,MIN(C147+E147,IF('Расчёт'!$B$10="Аннуитетный",IF('Расчёт'!$B$18="Сократить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147/('Расчёт'!$B$9*12-A147+1),C147*('Расчёт'!$B$8/1200)*(1+'Расчёт'!$B$8/1200)^('Расчёт'!$B$9*12-A147+1)/((1+'Расчёт'!$B$8/1200)^('Расчёт'!$B$9*12-A147+1)-1))),IF('Расчёт'!$B$18="Сократить срок",'Расчёт'!$I$5/('Расчёт'!$B$9*12)+E147,C147/('Расчёт'!$B$9*12-A147+1)+E147))))</x:f>
        <x:v>0</x:v>
      </x:c>
      <x:c r="E147" s="96" t="n">
        <x:f>IF(C147&gt;0,C147*'Расчёт'!$B$8/1200,0)</x:f>
        <x:v>0</x:v>
      </x:c>
      <x:c r="F147" s="96" t="n">
        <x:f>MAX(MIN(D147-E147,C147),0)</x:f>
        <x:v>0</x:v>
      </x:c>
      <x:c r="G147" s="96" t="n">
        <x:f>MIN(MAX('Расчёт'!$B$14+IF(AND('Расчёт'!$B$16&gt;0,'Расчёт'!$B$17&lt;&gt;"",B147&gt;='Расчёт'!$B$17,B146&lt;'Расчёт'!$B$17),'Расчёт'!$B$16,0),0),MAX(C147-F147,0))</x:f>
        <x:v>0</x:v>
      </x:c>
      <x:c r="H147" s="96" t="n">
        <x:f>IF(C147&gt;0,D147+G147+'Расчёт'!$B$22,0)</x:f>
        <x:v>0</x:v>
      </x:c>
      <x:c r="I147" s="96" t="n">
        <x:f>MAX(C147-F147-G147,0)</x:f>
        <x:v>0</x:v>
      </x:c>
      <x:c r="J147" s="92"/>
      <x:c r="K147" s="96" t="n">
        <x:f>O146</x:f>
        <x:v>6375866.335284236</x:v>
      </x:c>
      <x:c r="L147" s="96" t="n">
        <x:f>IF(K147&lt;=0,0,MIN(K147+M147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147)))</x:f>
        <x:v>126551.72637412467</x:v>
      </x:c>
      <x:c r="M147" s="96" t="n">
        <x:f>IF(K147&gt;0,K147*'Расчёт'!$B$8/1200,0)</x:f>
        <x:v>98294.60600229863</x:v>
      </x:c>
      <x:c r="N147" s="96" t="n">
        <x:f>MAX(MIN(L147-M147,K147),0)</x:f>
        <x:v>28257.120371826037</x:v>
      </x:c>
      <x:c r="O147" s="96" t="n">
        <x:f>MAX(K147-N147,0)</x:f>
        <x:v>6347609.21491241</x:v>
      </x:c>
    </x:row>
    <x:row r="148" ht="18" customHeight="1">
      <x:c r="A148" s="98" t="n">
        <x:f>A147+1</x:f>
        <x:v>144</x:v>
      </x:c>
      <x:c r="B148" s="100" t="n">
        <x:f>DATE(YEAR(B147),MONTH(B147)+1,DAY(B147))</x:f>
        <x:v>50667</x:v>
      </x:c>
      <x:c r="C148" s="96" t="n">
        <x:f>I147</x:f>
        <x:v>0</x:v>
      </x:c>
      <x:c r="D148" s="96" t="n">
        <x:f>IF(C148&lt;=0,0,MIN(C148+E148,IF('Расчёт'!$B$10="Аннуитетный",IF('Расчёт'!$B$18="Сократить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148/('Расчёт'!$B$9*12-A148+1),C148*('Расчёт'!$B$8/1200)*(1+'Расчёт'!$B$8/1200)^('Расчёт'!$B$9*12-A148+1)/((1+'Расчёт'!$B$8/1200)^('Расчёт'!$B$9*12-A148+1)-1))),IF('Расчёт'!$B$18="Сократить срок",'Расчёт'!$I$5/('Расчёт'!$B$9*12)+E148,C148/('Расчёт'!$B$9*12-A148+1)+E148))))</x:f>
        <x:v>0</x:v>
      </x:c>
      <x:c r="E148" s="96" t="n">
        <x:f>IF(C148&gt;0,C148*'Расчёт'!$B$8/1200,0)</x:f>
        <x:v>0</x:v>
      </x:c>
      <x:c r="F148" s="96" t="n">
        <x:f>MAX(MIN(D148-E148,C148),0)</x:f>
        <x:v>0</x:v>
      </x:c>
      <x:c r="G148" s="96" t="n">
        <x:f>MIN(MAX('Расчёт'!$B$14+IF(AND('Расчёт'!$B$16&gt;0,'Расчёт'!$B$17&lt;&gt;"",B148&gt;='Расчёт'!$B$17,B147&lt;'Расчёт'!$B$17),'Расчёт'!$B$16,0),0),MAX(C148-F148,0))</x:f>
        <x:v>0</x:v>
      </x:c>
      <x:c r="H148" s="96" t="n">
        <x:f>IF(C148&gt;0,D148+G148+'Расчёт'!$B$22,0)</x:f>
        <x:v>0</x:v>
      </x:c>
      <x:c r="I148" s="96" t="n">
        <x:f>MAX(C148-F148-G148,0)</x:f>
        <x:v>0</x:v>
      </x:c>
      <x:c r="J148" s="92"/>
      <x:c r="K148" s="96" t="n">
        <x:f>O147</x:f>
        <x:v>6347609.21491241</x:v>
      </x:c>
      <x:c r="L148" s="96" t="n">
        <x:f>IF(K148&lt;=0,0,MIN(K148+M148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148)))</x:f>
        <x:v>126551.72637412467</x:v>
      </x:c>
      <x:c r="M148" s="96" t="n">
        <x:f>IF(K148&gt;0,K148*'Расчёт'!$B$8/1200,0)</x:f>
        <x:v>97858.97539656631</x:v>
      </x:c>
      <x:c r="N148" s="96" t="n">
        <x:f>MAX(MIN(L148-M148,K148),0)</x:f>
        <x:v>28692.75097755836</x:v>
      </x:c>
      <x:c r="O148" s="96" t="n">
        <x:f>MAX(K148-N148,0)</x:f>
        <x:v>6318916.463934852</x:v>
      </x:c>
    </x:row>
    <x:row r="149" ht="18" customHeight="1">
      <x:c r="A149" s="98" t="n">
        <x:f>A148+1</x:f>
        <x:v>145</x:v>
      </x:c>
      <x:c r="B149" s="100" t="n">
        <x:f>DATE(YEAR(B148),MONTH(B148)+1,DAY(B148))</x:f>
        <x:v>50697</x:v>
      </x:c>
      <x:c r="C149" s="96" t="n">
        <x:f>I148</x:f>
        <x:v>0</x:v>
      </x:c>
      <x:c r="D149" s="96" t="n">
        <x:f>IF(C149&lt;=0,0,MIN(C149+E149,IF('Расчёт'!$B$10="Аннуитетный",IF('Расчёт'!$B$18="Сократить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149/('Расчёт'!$B$9*12-A149+1),C149*('Расчёт'!$B$8/1200)*(1+'Расчёт'!$B$8/1200)^('Расчёт'!$B$9*12-A149+1)/((1+'Расчёт'!$B$8/1200)^('Расчёт'!$B$9*12-A149+1)-1))),IF('Расчёт'!$B$18="Сократить срок",'Расчёт'!$I$5/('Расчёт'!$B$9*12)+E149,C149/('Расчёт'!$B$9*12-A149+1)+E149))))</x:f>
        <x:v>0</x:v>
      </x:c>
      <x:c r="E149" s="96" t="n">
        <x:f>IF(C149&gt;0,C149*'Расчёт'!$B$8/1200,0)</x:f>
        <x:v>0</x:v>
      </x:c>
      <x:c r="F149" s="96" t="n">
        <x:f>MAX(MIN(D149-E149,C149),0)</x:f>
        <x:v>0</x:v>
      </x:c>
      <x:c r="G149" s="96" t="n">
        <x:f>MIN(MAX('Расчёт'!$B$14+IF(AND('Расчёт'!$B$16&gt;0,'Расчёт'!$B$17&lt;&gt;"",B149&gt;='Расчёт'!$B$17,B148&lt;'Расчёт'!$B$17),'Расчёт'!$B$16,0),0),MAX(C149-F149,0))</x:f>
        <x:v>0</x:v>
      </x:c>
      <x:c r="H149" s="96" t="n">
        <x:f>IF(C149&gt;0,D149+G149+'Расчёт'!$B$22,0)</x:f>
        <x:v>0</x:v>
      </x:c>
      <x:c r="I149" s="96" t="n">
        <x:f>MAX(C149-F149-G149,0)</x:f>
        <x:v>0</x:v>
      </x:c>
      <x:c r="J149" s="92"/>
      <x:c r="K149" s="96" t="n">
        <x:f>O148</x:f>
        <x:v>6318916.463934852</x:v>
      </x:c>
      <x:c r="L149" s="96" t="n">
        <x:f>IF(K149&lt;=0,0,MIN(K149+M149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149)))</x:f>
        <x:v>126551.72637412467</x:v>
      </x:c>
      <x:c r="M149" s="96" t="n">
        <x:f>IF(K149&gt;0,K149*'Расчёт'!$B$8/1200,0)</x:f>
        <x:v>97416.62881899562</x:v>
      </x:c>
      <x:c r="N149" s="96" t="n">
        <x:f>MAX(MIN(L149-M149,K149),0)</x:f>
        <x:v>29135.097555129047</x:v>
      </x:c>
      <x:c r="O149" s="96" t="n">
        <x:f>MAX(K149-N149,0)</x:f>
        <x:v>6289781.366379723</x:v>
      </x:c>
    </x:row>
    <x:row r="150" ht="18" customHeight="1">
      <x:c r="A150" s="98" t="n">
        <x:f>A149+1</x:f>
        <x:v>146</x:v>
      </x:c>
      <x:c r="B150" s="100" t="n">
        <x:f>DATE(YEAR(B149),MONTH(B149)+1,DAY(B149))</x:f>
        <x:v>50728</x:v>
      </x:c>
      <x:c r="C150" s="96" t="n">
        <x:f>I149</x:f>
        <x:v>0</x:v>
      </x:c>
      <x:c r="D150" s="96" t="n">
        <x:f>IF(C150&lt;=0,0,MIN(C150+E150,IF('Расчёт'!$B$10="Аннуитетный",IF('Расчёт'!$B$18="Сократить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150/('Расчёт'!$B$9*12-A150+1),C150*('Расчёт'!$B$8/1200)*(1+'Расчёт'!$B$8/1200)^('Расчёт'!$B$9*12-A150+1)/((1+'Расчёт'!$B$8/1200)^('Расчёт'!$B$9*12-A150+1)-1))),IF('Расчёт'!$B$18="Сократить срок",'Расчёт'!$I$5/('Расчёт'!$B$9*12)+E150,C150/('Расчёт'!$B$9*12-A150+1)+E150))))</x:f>
        <x:v>0</x:v>
      </x:c>
      <x:c r="E150" s="96" t="n">
        <x:f>IF(C150&gt;0,C150*'Расчёт'!$B$8/1200,0)</x:f>
        <x:v>0</x:v>
      </x:c>
      <x:c r="F150" s="96" t="n">
        <x:f>MAX(MIN(D150-E150,C150),0)</x:f>
        <x:v>0</x:v>
      </x:c>
      <x:c r="G150" s="96" t="n">
        <x:f>MIN(MAX('Расчёт'!$B$14+IF(AND('Расчёт'!$B$16&gt;0,'Расчёт'!$B$17&lt;&gt;"",B150&gt;='Расчёт'!$B$17,B149&lt;'Расчёт'!$B$17),'Расчёт'!$B$16,0),0),MAX(C150-F150,0))</x:f>
        <x:v>0</x:v>
      </x:c>
      <x:c r="H150" s="96" t="n">
        <x:f>IF(C150&gt;0,D150+G150+'Расчёт'!$B$22,0)</x:f>
        <x:v>0</x:v>
      </x:c>
      <x:c r="I150" s="96" t="n">
        <x:f>MAX(C150-F150-G150,0)</x:f>
        <x:v>0</x:v>
      </x:c>
      <x:c r="J150" s="92"/>
      <x:c r="K150" s="96" t="n">
        <x:f>O149</x:f>
        <x:v>6289781.366379723</x:v>
      </x:c>
      <x:c r="L150" s="96" t="n">
        <x:f>IF(K150&lt;=0,0,MIN(K150+M150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150)))</x:f>
        <x:v>126551.72637412467</x:v>
      </x:c>
      <x:c r="M150" s="96" t="n">
        <x:f>IF(K150&gt;0,K150*'Расчёт'!$B$8/1200,0)</x:f>
        <x:v>96967.4627316874</x:v>
      </x:c>
      <x:c r="N150" s="96" t="n">
        <x:f>MAX(MIN(L150-M150,K150),0)</x:f>
        <x:v>29584.263642437276</x:v>
      </x:c>
      <x:c r="O150" s="96" t="n">
        <x:f>MAX(K150-N150,0)</x:f>
        <x:v>6260197.102737286</x:v>
      </x:c>
    </x:row>
    <x:row r="151" ht="18" customHeight="1">
      <x:c r="A151" s="98" t="n">
        <x:f>A150+1</x:f>
        <x:v>147</x:v>
      </x:c>
      <x:c r="B151" s="100" t="n">
        <x:f>DATE(YEAR(B150),MONTH(B150)+1,DAY(B150))</x:f>
        <x:v>50758</x:v>
      </x:c>
      <x:c r="C151" s="96" t="n">
        <x:f>I150</x:f>
        <x:v>0</x:v>
      </x:c>
      <x:c r="D151" s="96" t="n">
        <x:f>IF(C151&lt;=0,0,MIN(C151+E151,IF('Расчёт'!$B$10="Аннуитетный",IF('Расчёт'!$B$18="Сократить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151/('Расчёт'!$B$9*12-A151+1),C151*('Расчёт'!$B$8/1200)*(1+'Расчёт'!$B$8/1200)^('Расчёт'!$B$9*12-A151+1)/((1+'Расчёт'!$B$8/1200)^('Расчёт'!$B$9*12-A151+1)-1))),IF('Расчёт'!$B$18="Сократить срок",'Расчёт'!$I$5/('Расчёт'!$B$9*12)+E151,C151/('Расчёт'!$B$9*12-A151+1)+E151))))</x:f>
        <x:v>0</x:v>
      </x:c>
      <x:c r="E151" s="96" t="n">
        <x:f>IF(C151&gt;0,C151*'Расчёт'!$B$8/1200,0)</x:f>
        <x:v>0</x:v>
      </x:c>
      <x:c r="F151" s="96" t="n">
        <x:f>MAX(MIN(D151-E151,C151),0)</x:f>
        <x:v>0</x:v>
      </x:c>
      <x:c r="G151" s="96" t="n">
        <x:f>MIN(MAX('Расчёт'!$B$14+IF(AND('Расчёт'!$B$16&gt;0,'Расчёт'!$B$17&lt;&gt;"",B151&gt;='Расчёт'!$B$17,B150&lt;'Расчёт'!$B$17),'Расчёт'!$B$16,0),0),MAX(C151-F151,0))</x:f>
        <x:v>0</x:v>
      </x:c>
      <x:c r="H151" s="96" t="n">
        <x:f>IF(C151&gt;0,D151+G151+'Расчёт'!$B$22,0)</x:f>
        <x:v>0</x:v>
      </x:c>
      <x:c r="I151" s="96" t="n">
        <x:f>MAX(C151-F151-G151,0)</x:f>
        <x:v>0</x:v>
      </x:c>
      <x:c r="J151" s="92"/>
      <x:c r="K151" s="96" t="n">
        <x:f>O150</x:f>
        <x:v>6260197.102737286</x:v>
      </x:c>
      <x:c r="L151" s="96" t="n">
        <x:f>IF(K151&lt;=0,0,MIN(K151+M151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151)))</x:f>
        <x:v>126551.72637412467</x:v>
      </x:c>
      <x:c r="M151" s="96" t="n">
        <x:f>IF(K151&gt;0,K151*'Расчёт'!$B$8/1200,0)</x:f>
        <x:v>96511.37200053316</x:v>
      </x:c>
      <x:c r="N151" s="96" t="n">
        <x:f>MAX(MIN(L151-M151,K151),0)</x:f>
        <x:v>30040.354373591515</x:v>
      </x:c>
      <x:c r="O151" s="96" t="n">
        <x:f>MAX(K151-N151,0)</x:f>
        <x:v>6230156.748363694</x:v>
      </x:c>
    </x:row>
    <x:row r="152" ht="18" customHeight="1">
      <x:c r="A152" s="98" t="n">
        <x:f>A151+1</x:f>
        <x:v>148</x:v>
      </x:c>
      <x:c r="B152" s="100" t="n">
        <x:f>DATE(YEAR(B151),MONTH(B151)+1,DAY(B151))</x:f>
        <x:v>50789</x:v>
      </x:c>
      <x:c r="C152" s="96" t="n">
        <x:f>I151</x:f>
        <x:v>0</x:v>
      </x:c>
      <x:c r="D152" s="96" t="n">
        <x:f>IF(C152&lt;=0,0,MIN(C152+E152,IF('Расчёт'!$B$10="Аннуитетный",IF('Расчёт'!$B$18="Сократить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152/('Расчёт'!$B$9*12-A152+1),C152*('Расчёт'!$B$8/1200)*(1+'Расчёт'!$B$8/1200)^('Расчёт'!$B$9*12-A152+1)/((1+'Расчёт'!$B$8/1200)^('Расчёт'!$B$9*12-A152+1)-1))),IF('Расчёт'!$B$18="Сократить срок",'Расчёт'!$I$5/('Расчёт'!$B$9*12)+E152,C152/('Расчёт'!$B$9*12-A152+1)+E152))))</x:f>
        <x:v>0</x:v>
      </x:c>
      <x:c r="E152" s="96" t="n">
        <x:f>IF(C152&gt;0,C152*'Расчёт'!$B$8/1200,0)</x:f>
        <x:v>0</x:v>
      </x:c>
      <x:c r="F152" s="96" t="n">
        <x:f>MAX(MIN(D152-E152,C152),0)</x:f>
        <x:v>0</x:v>
      </x:c>
      <x:c r="G152" s="96" t="n">
        <x:f>MIN(MAX('Расчёт'!$B$14+IF(AND('Расчёт'!$B$16&gt;0,'Расчёт'!$B$17&lt;&gt;"",B152&gt;='Расчёт'!$B$17,B151&lt;'Расчёт'!$B$17),'Расчёт'!$B$16,0),0),MAX(C152-F152,0))</x:f>
        <x:v>0</x:v>
      </x:c>
      <x:c r="H152" s="96" t="n">
        <x:f>IF(C152&gt;0,D152+G152+'Расчёт'!$B$22,0)</x:f>
        <x:v>0</x:v>
      </x:c>
      <x:c r="I152" s="96" t="n">
        <x:f>MAX(C152-F152-G152,0)</x:f>
        <x:v>0</x:v>
      </x:c>
      <x:c r="J152" s="92"/>
      <x:c r="K152" s="96" t="n">
        <x:f>O151</x:f>
        <x:v>6230156.748363694</x:v>
      </x:c>
      <x:c r="L152" s="96" t="n">
        <x:f>IF(K152&lt;=0,0,MIN(K152+M152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152)))</x:f>
        <x:v>126551.72637412467</x:v>
      </x:c>
      <x:c r="M152" s="96" t="n">
        <x:f>IF(K152&gt;0,K152*'Расчёт'!$B$8/1200,0)</x:f>
        <x:v>96048.24987060695</x:v>
      </x:c>
      <x:c r="N152" s="96" t="n">
        <x:f>MAX(MIN(L152-M152,K152),0)</x:f>
        <x:v>30503.476503517726</x:v>
      </x:c>
      <x:c r="O152" s="96" t="n">
        <x:f>MAX(K152-N152,0)</x:f>
        <x:v>6199653.271860177</x:v>
      </x:c>
    </x:row>
    <x:row r="153" ht="18" customHeight="1">
      <x:c r="A153" s="98" t="n">
        <x:f>A152+1</x:f>
        <x:v>149</x:v>
      </x:c>
      <x:c r="B153" s="100" t="n">
        <x:f>DATE(YEAR(B152),MONTH(B152)+1,DAY(B152))</x:f>
        <x:v>50820</x:v>
      </x:c>
      <x:c r="C153" s="96" t="n">
        <x:f>I152</x:f>
        <x:v>0</x:v>
      </x:c>
      <x:c r="D153" s="96" t="n">
        <x:f>IF(C153&lt;=0,0,MIN(C153+E153,IF('Расчёт'!$B$10="Аннуитетный",IF('Расчёт'!$B$18="Сократить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153/('Расчёт'!$B$9*12-A153+1),C153*('Расчёт'!$B$8/1200)*(1+'Расчёт'!$B$8/1200)^('Расчёт'!$B$9*12-A153+1)/((1+'Расчёт'!$B$8/1200)^('Расчёт'!$B$9*12-A153+1)-1))),IF('Расчёт'!$B$18="Сократить срок",'Расчёт'!$I$5/('Расчёт'!$B$9*12)+E153,C153/('Расчёт'!$B$9*12-A153+1)+E153))))</x:f>
        <x:v>0</x:v>
      </x:c>
      <x:c r="E153" s="96" t="n">
        <x:f>IF(C153&gt;0,C153*'Расчёт'!$B$8/1200,0)</x:f>
        <x:v>0</x:v>
      </x:c>
      <x:c r="F153" s="96" t="n">
        <x:f>MAX(MIN(D153-E153,C153),0)</x:f>
        <x:v>0</x:v>
      </x:c>
      <x:c r="G153" s="96" t="n">
        <x:f>MIN(MAX('Расчёт'!$B$14+IF(AND('Расчёт'!$B$16&gt;0,'Расчёт'!$B$17&lt;&gt;"",B153&gt;='Расчёт'!$B$17,B152&lt;'Расчёт'!$B$17),'Расчёт'!$B$16,0),0),MAX(C153-F153,0))</x:f>
        <x:v>0</x:v>
      </x:c>
      <x:c r="H153" s="96" t="n">
        <x:f>IF(C153&gt;0,D153+G153+'Расчёт'!$B$22,0)</x:f>
        <x:v>0</x:v>
      </x:c>
      <x:c r="I153" s="96" t="n">
        <x:f>MAX(C153-F153-G153,0)</x:f>
        <x:v>0</x:v>
      </x:c>
      <x:c r="J153" s="92"/>
      <x:c r="K153" s="96" t="n">
        <x:f>O152</x:f>
        <x:v>6199653.271860177</x:v>
      </x:c>
      <x:c r="L153" s="96" t="n">
        <x:f>IF(K153&lt;=0,0,MIN(K153+M153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153)))</x:f>
        <x:v>126551.72637412467</x:v>
      </x:c>
      <x:c r="M153" s="96" t="n">
        <x:f>IF(K153&gt;0,K153*'Расчёт'!$B$8/1200,0)</x:f>
        <x:v>95577.98794117772</x:v>
      </x:c>
      <x:c r="N153" s="96" t="n">
        <x:f>MAX(MIN(L153-M153,K153),0)</x:f>
        <x:v>30973.73843294695</x:v>
      </x:c>
      <x:c r="O153" s="96" t="n">
        <x:f>MAX(K153-N153,0)</x:f>
        <x:v>6168679.53342723</x:v>
      </x:c>
    </x:row>
    <x:row r="154" ht="18" customHeight="1">
      <x:c r="A154" s="98" t="n">
        <x:f>A153+1</x:f>
        <x:v>150</x:v>
      </x:c>
      <x:c r="B154" s="100" t="n">
        <x:f>DATE(YEAR(B153),MONTH(B153)+1,DAY(B153))</x:f>
        <x:v>50848</x:v>
      </x:c>
      <x:c r="C154" s="96" t="n">
        <x:f>I153</x:f>
        <x:v>0</x:v>
      </x:c>
      <x:c r="D154" s="96" t="n">
        <x:f>IF(C154&lt;=0,0,MIN(C154+E154,IF('Расчёт'!$B$10="Аннуитетный",IF('Расчёт'!$B$18="Сократить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154/('Расчёт'!$B$9*12-A154+1),C154*('Расчёт'!$B$8/1200)*(1+'Расчёт'!$B$8/1200)^('Расчёт'!$B$9*12-A154+1)/((1+'Расчёт'!$B$8/1200)^('Расчёт'!$B$9*12-A154+1)-1))),IF('Расчёт'!$B$18="Сократить срок",'Расчёт'!$I$5/('Расчёт'!$B$9*12)+E154,C154/('Расчёт'!$B$9*12-A154+1)+E154))))</x:f>
        <x:v>0</x:v>
      </x:c>
      <x:c r="E154" s="96" t="n">
        <x:f>IF(C154&gt;0,C154*'Расчёт'!$B$8/1200,0)</x:f>
        <x:v>0</x:v>
      </x:c>
      <x:c r="F154" s="96" t="n">
        <x:f>MAX(MIN(D154-E154,C154),0)</x:f>
        <x:v>0</x:v>
      </x:c>
      <x:c r="G154" s="96" t="n">
        <x:f>MIN(MAX('Расчёт'!$B$14+IF(AND('Расчёт'!$B$16&gt;0,'Расчёт'!$B$17&lt;&gt;"",B154&gt;='Расчёт'!$B$17,B153&lt;'Расчёт'!$B$17),'Расчёт'!$B$16,0),0),MAX(C154-F154,0))</x:f>
        <x:v>0</x:v>
      </x:c>
      <x:c r="H154" s="96" t="n">
        <x:f>IF(C154&gt;0,D154+G154+'Расчёт'!$B$22,0)</x:f>
        <x:v>0</x:v>
      </x:c>
      <x:c r="I154" s="96" t="n">
        <x:f>MAX(C154-F154-G154,0)</x:f>
        <x:v>0</x:v>
      </x:c>
      <x:c r="J154" s="92"/>
      <x:c r="K154" s="96" t="n">
        <x:f>O153</x:f>
        <x:v>6168679.53342723</x:v>
      </x:c>
      <x:c r="L154" s="96" t="n">
        <x:f>IF(K154&lt;=0,0,MIN(K154+M154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154)))</x:f>
        <x:v>126551.72637412467</x:v>
      </x:c>
      <x:c r="M154" s="96" t="n">
        <x:f>IF(K154&gt;0,K154*'Расчёт'!$B$8/1200,0)</x:f>
        <x:v>95100.47614033647</x:v>
      </x:c>
      <x:c r="N154" s="96" t="n">
        <x:f>MAX(MIN(L154-M154,K154),0)</x:f>
        <x:v>31451.250233788203</x:v>
      </x:c>
      <x:c r="O154" s="96" t="n">
        <x:f>MAX(K154-N154,0)</x:f>
        <x:v>6137228.283193442</x:v>
      </x:c>
    </x:row>
    <x:row r="155" ht="18" customHeight="1">
      <x:c r="A155" s="98" t="n">
        <x:f>A154+1</x:f>
        <x:v>151</x:v>
      </x:c>
      <x:c r="B155" s="100" t="n">
        <x:f>DATE(YEAR(B154),MONTH(B154)+1,DAY(B154))</x:f>
        <x:v>50879</x:v>
      </x:c>
      <x:c r="C155" s="96" t="n">
        <x:f>I154</x:f>
        <x:v>0</x:v>
      </x:c>
      <x:c r="D155" s="96" t="n">
        <x:f>IF(C155&lt;=0,0,MIN(C155+E155,IF('Расчёт'!$B$10="Аннуитетный",IF('Расчёт'!$B$18="Сократить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155/('Расчёт'!$B$9*12-A155+1),C155*('Расчёт'!$B$8/1200)*(1+'Расчёт'!$B$8/1200)^('Расчёт'!$B$9*12-A155+1)/((1+'Расчёт'!$B$8/1200)^('Расчёт'!$B$9*12-A155+1)-1))),IF('Расчёт'!$B$18="Сократить срок",'Расчёт'!$I$5/('Расчёт'!$B$9*12)+E155,C155/('Расчёт'!$B$9*12-A155+1)+E155))))</x:f>
        <x:v>0</x:v>
      </x:c>
      <x:c r="E155" s="96" t="n">
        <x:f>IF(C155&gt;0,C155*'Расчёт'!$B$8/1200,0)</x:f>
        <x:v>0</x:v>
      </x:c>
      <x:c r="F155" s="96" t="n">
        <x:f>MAX(MIN(D155-E155,C155),0)</x:f>
        <x:v>0</x:v>
      </x:c>
      <x:c r="G155" s="96" t="n">
        <x:f>MIN(MAX('Расчёт'!$B$14+IF(AND('Расчёт'!$B$16&gt;0,'Расчёт'!$B$17&lt;&gt;"",B155&gt;='Расчёт'!$B$17,B154&lt;'Расчёт'!$B$17),'Расчёт'!$B$16,0),0),MAX(C155-F155,0))</x:f>
        <x:v>0</x:v>
      </x:c>
      <x:c r="H155" s="96" t="n">
        <x:f>IF(C155&gt;0,D155+G155+'Расчёт'!$B$22,0)</x:f>
        <x:v>0</x:v>
      </x:c>
      <x:c r="I155" s="96" t="n">
        <x:f>MAX(C155-F155-G155,0)</x:f>
        <x:v>0</x:v>
      </x:c>
      <x:c r="J155" s="92"/>
      <x:c r="K155" s="96" t="n">
        <x:f>O154</x:f>
        <x:v>6137228.283193442</x:v>
      </x:c>
      <x:c r="L155" s="96" t="n">
        <x:f>IF(K155&lt;=0,0,MIN(K155+M155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155)))</x:f>
        <x:v>126551.72637412467</x:v>
      </x:c>
      <x:c r="M155" s="96" t="n">
        <x:f>IF(K155&gt;0,K155*'Расчёт'!$B$8/1200,0)</x:f>
        <x:v>94615.60269923223</x:v>
      </x:c>
      <x:c r="N155" s="96" t="n">
        <x:f>MAX(MIN(L155-M155,K155),0)</x:f>
        <x:v>31936.123674892442</x:v>
      </x:c>
      <x:c r="O155" s="96" t="n">
        <x:f>MAX(K155-N155,0)</x:f>
        <x:v>6105292.159518549</x:v>
      </x:c>
    </x:row>
    <x:row r="156" ht="18" customHeight="1">
      <x:c r="A156" s="98" t="n">
        <x:f>A155+1</x:f>
        <x:v>152</x:v>
      </x:c>
      <x:c r="B156" s="100" t="n">
        <x:f>DATE(YEAR(B155),MONTH(B155)+1,DAY(B155))</x:f>
        <x:v>50909</x:v>
      </x:c>
      <x:c r="C156" s="96" t="n">
        <x:f>I155</x:f>
        <x:v>0</x:v>
      </x:c>
      <x:c r="D156" s="96" t="n">
        <x:f>IF(C156&lt;=0,0,MIN(C156+E156,IF('Расчёт'!$B$10="Аннуитетный",IF('Расчёт'!$B$18="Сократить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156/('Расчёт'!$B$9*12-A156+1),C156*('Расчёт'!$B$8/1200)*(1+'Расчёт'!$B$8/1200)^('Расчёт'!$B$9*12-A156+1)/((1+'Расчёт'!$B$8/1200)^('Расчёт'!$B$9*12-A156+1)-1))),IF('Расчёт'!$B$18="Сократить срок",'Расчёт'!$I$5/('Расчёт'!$B$9*12)+E156,C156/('Расчёт'!$B$9*12-A156+1)+E156))))</x:f>
        <x:v>0</x:v>
      </x:c>
      <x:c r="E156" s="96" t="n">
        <x:f>IF(C156&gt;0,C156*'Расчёт'!$B$8/1200,0)</x:f>
        <x:v>0</x:v>
      </x:c>
      <x:c r="F156" s="96" t="n">
        <x:f>MAX(MIN(D156-E156,C156),0)</x:f>
        <x:v>0</x:v>
      </x:c>
      <x:c r="G156" s="96" t="n">
        <x:f>MIN(MAX('Расчёт'!$B$14+IF(AND('Расчёт'!$B$16&gt;0,'Расчёт'!$B$17&lt;&gt;"",B156&gt;='Расчёт'!$B$17,B155&lt;'Расчёт'!$B$17),'Расчёт'!$B$16,0),0),MAX(C156-F156,0))</x:f>
        <x:v>0</x:v>
      </x:c>
      <x:c r="H156" s="96" t="n">
        <x:f>IF(C156&gt;0,D156+G156+'Расчёт'!$B$22,0)</x:f>
        <x:v>0</x:v>
      </x:c>
      <x:c r="I156" s="96" t="n">
        <x:f>MAX(C156-F156-G156,0)</x:f>
        <x:v>0</x:v>
      </x:c>
      <x:c r="J156" s="92"/>
      <x:c r="K156" s="96" t="n">
        <x:f>O155</x:f>
        <x:v>6105292.159518549</x:v>
      </x:c>
      <x:c r="L156" s="96" t="n">
        <x:f>IF(K156&lt;=0,0,MIN(K156+M156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156)))</x:f>
        <x:v>126551.72637412467</x:v>
      </x:c>
      <x:c r="M156" s="96" t="n">
        <x:f>IF(K156&gt;0,K156*'Расчёт'!$B$8/1200,0)</x:f>
        <x:v>94123.25412591097</x:v>
      </x:c>
      <x:c r="N156" s="96" t="n">
        <x:f>MAX(MIN(L156-M156,K156),0)</x:f>
        <x:v>32428.4722482137</x:v>
      </x:c>
      <x:c r="O156" s="96" t="n">
        <x:f>MAX(K156-N156,0)</x:f>
        <x:v>6072863.687270336</x:v>
      </x:c>
    </x:row>
    <x:row r="157" ht="18" customHeight="1">
      <x:c r="A157" s="98" t="n">
        <x:f>A156+1</x:f>
        <x:v>153</x:v>
      </x:c>
      <x:c r="B157" s="100" t="n">
        <x:f>DATE(YEAR(B156),MONTH(B156)+1,DAY(B156))</x:f>
        <x:v>50940</x:v>
      </x:c>
      <x:c r="C157" s="96" t="n">
        <x:f>I156</x:f>
        <x:v>0</x:v>
      </x:c>
      <x:c r="D157" s="96" t="n">
        <x:f>IF(C157&lt;=0,0,MIN(C157+E157,IF('Расчёт'!$B$10="Аннуитетный",IF('Расчёт'!$B$18="Сократить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157/('Расчёт'!$B$9*12-A157+1),C157*('Расчёт'!$B$8/1200)*(1+'Расчёт'!$B$8/1200)^('Расчёт'!$B$9*12-A157+1)/((1+'Расчёт'!$B$8/1200)^('Расчёт'!$B$9*12-A157+1)-1))),IF('Расчёт'!$B$18="Сократить срок",'Расчёт'!$I$5/('Расчёт'!$B$9*12)+E157,C157/('Расчёт'!$B$9*12-A157+1)+E157))))</x:f>
        <x:v>0</x:v>
      </x:c>
      <x:c r="E157" s="96" t="n">
        <x:f>IF(C157&gt;0,C157*'Расчёт'!$B$8/1200,0)</x:f>
        <x:v>0</x:v>
      </x:c>
      <x:c r="F157" s="96" t="n">
        <x:f>MAX(MIN(D157-E157,C157),0)</x:f>
        <x:v>0</x:v>
      </x:c>
      <x:c r="G157" s="96" t="n">
        <x:f>MIN(MAX('Расчёт'!$B$14+IF(AND('Расчёт'!$B$16&gt;0,'Расчёт'!$B$17&lt;&gt;"",B157&gt;='Расчёт'!$B$17,B156&lt;'Расчёт'!$B$17),'Расчёт'!$B$16,0),0),MAX(C157-F157,0))</x:f>
        <x:v>0</x:v>
      </x:c>
      <x:c r="H157" s="96" t="n">
        <x:f>IF(C157&gt;0,D157+G157+'Расчёт'!$B$22,0)</x:f>
        <x:v>0</x:v>
      </x:c>
      <x:c r="I157" s="96" t="n">
        <x:f>MAX(C157-F157-G157,0)</x:f>
        <x:v>0</x:v>
      </x:c>
      <x:c r="J157" s="92"/>
      <x:c r="K157" s="96" t="n">
        <x:f>O156</x:f>
        <x:v>6072863.687270336</x:v>
      </x:c>
      <x:c r="L157" s="96" t="n">
        <x:f>IF(K157&lt;=0,0,MIN(K157+M157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157)))</x:f>
        <x:v>126551.72637412467</x:v>
      </x:c>
      <x:c r="M157" s="96" t="n">
        <x:f>IF(K157&gt;0,K157*'Расчёт'!$B$8/1200,0)</x:f>
        <x:v>93623.31517875101</x:v>
      </x:c>
      <x:c r="N157" s="96" t="n">
        <x:f>MAX(MIN(L157-M157,K157),0)</x:f>
        <x:v>32928.41119537366</x:v>
      </x:c>
      <x:c r="O157" s="96" t="n">
        <x:f>MAX(K157-N157,0)</x:f>
        <x:v>6039935.276074962</x:v>
      </x:c>
    </x:row>
    <x:row r="158" ht="18" customHeight="1">
      <x:c r="A158" s="98" t="n">
        <x:f>A157+1</x:f>
        <x:v>154</x:v>
      </x:c>
      <x:c r="B158" s="100" t="n">
        <x:f>DATE(YEAR(B157),MONTH(B157)+1,DAY(B157))</x:f>
        <x:v>50970</x:v>
      </x:c>
      <x:c r="C158" s="96" t="n">
        <x:f>I157</x:f>
        <x:v>0</x:v>
      </x:c>
      <x:c r="D158" s="96" t="n">
        <x:f>IF(C158&lt;=0,0,MIN(C158+E158,IF('Расчёт'!$B$10="Аннуитетный",IF('Расчёт'!$B$18="Сократить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158/('Расчёт'!$B$9*12-A158+1),C158*('Расчёт'!$B$8/1200)*(1+'Расчёт'!$B$8/1200)^('Расчёт'!$B$9*12-A158+1)/((1+'Расчёт'!$B$8/1200)^('Расчёт'!$B$9*12-A158+1)-1))),IF('Расчёт'!$B$18="Сократить срок",'Расчёт'!$I$5/('Расчёт'!$B$9*12)+E158,C158/('Расчёт'!$B$9*12-A158+1)+E158))))</x:f>
        <x:v>0</x:v>
      </x:c>
      <x:c r="E158" s="96" t="n">
        <x:f>IF(C158&gt;0,C158*'Расчёт'!$B$8/1200,0)</x:f>
        <x:v>0</x:v>
      </x:c>
      <x:c r="F158" s="96" t="n">
        <x:f>MAX(MIN(D158-E158,C158),0)</x:f>
        <x:v>0</x:v>
      </x:c>
      <x:c r="G158" s="96" t="n">
        <x:f>MIN(MAX('Расчёт'!$B$14+IF(AND('Расчёт'!$B$16&gt;0,'Расчёт'!$B$17&lt;&gt;"",B158&gt;='Расчёт'!$B$17,B157&lt;'Расчёт'!$B$17),'Расчёт'!$B$16,0),0),MAX(C158-F158,0))</x:f>
        <x:v>0</x:v>
      </x:c>
      <x:c r="H158" s="96" t="n">
        <x:f>IF(C158&gt;0,D158+G158+'Расчёт'!$B$22,0)</x:f>
        <x:v>0</x:v>
      </x:c>
      <x:c r="I158" s="96" t="n">
        <x:f>MAX(C158-F158-G158,0)</x:f>
        <x:v>0</x:v>
      </x:c>
      <x:c r="J158" s="92"/>
      <x:c r="K158" s="96" t="n">
        <x:f>O157</x:f>
        <x:v>6039935.276074962</x:v>
      </x:c>
      <x:c r="L158" s="96" t="n">
        <x:f>IF(K158&lt;=0,0,MIN(K158+M158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158)))</x:f>
        <x:v>126551.72637412467</x:v>
      </x:c>
      <x:c r="M158" s="96" t="n">
        <x:f>IF(K158&gt;0,K158*'Расчёт'!$B$8/1200,0)</x:f>
        <x:v>93115.668839489</x:v>
      </x:c>
      <x:c r="N158" s="96" t="n">
        <x:f>MAX(MIN(L158-M158,K158),0)</x:f>
        <x:v>33436.05753463568</x:v>
      </x:c>
      <x:c r="O158" s="96" t="n">
        <x:f>MAX(K158-N158,0)</x:f>
        <x:v>6006499.218540326</x:v>
      </x:c>
    </x:row>
    <x:row r="159" ht="18" customHeight="1">
      <x:c r="A159" s="98" t="n">
        <x:f>A158+1</x:f>
        <x:v>155</x:v>
      </x:c>
      <x:c r="B159" s="100" t="n">
        <x:f>DATE(YEAR(B158),MONTH(B158)+1,DAY(B158))</x:f>
        <x:v>51001</x:v>
      </x:c>
      <x:c r="C159" s="96" t="n">
        <x:f>I158</x:f>
        <x:v>0</x:v>
      </x:c>
      <x:c r="D159" s="96" t="n">
        <x:f>IF(C159&lt;=0,0,MIN(C159+E159,IF('Расчёт'!$B$10="Аннуитетный",IF('Расчёт'!$B$18="Сократить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159/('Расчёт'!$B$9*12-A159+1),C159*('Расчёт'!$B$8/1200)*(1+'Расчёт'!$B$8/1200)^('Расчёт'!$B$9*12-A159+1)/((1+'Расчёт'!$B$8/1200)^('Расчёт'!$B$9*12-A159+1)-1))),IF('Расчёт'!$B$18="Сократить срок",'Расчёт'!$I$5/('Расчёт'!$B$9*12)+E159,C159/('Расчёт'!$B$9*12-A159+1)+E159))))</x:f>
        <x:v>0</x:v>
      </x:c>
      <x:c r="E159" s="96" t="n">
        <x:f>IF(C159&gt;0,C159*'Расчёт'!$B$8/1200,0)</x:f>
        <x:v>0</x:v>
      </x:c>
      <x:c r="F159" s="96" t="n">
        <x:f>MAX(MIN(D159-E159,C159),0)</x:f>
        <x:v>0</x:v>
      </x:c>
      <x:c r="G159" s="96" t="n">
        <x:f>MIN(MAX('Расчёт'!$B$14+IF(AND('Расчёт'!$B$16&gt;0,'Расчёт'!$B$17&lt;&gt;"",B159&gt;='Расчёт'!$B$17,B158&lt;'Расчёт'!$B$17),'Расчёт'!$B$16,0),0),MAX(C159-F159,0))</x:f>
        <x:v>0</x:v>
      </x:c>
      <x:c r="H159" s="96" t="n">
        <x:f>IF(C159&gt;0,D159+G159+'Расчёт'!$B$22,0)</x:f>
        <x:v>0</x:v>
      </x:c>
      <x:c r="I159" s="96" t="n">
        <x:f>MAX(C159-F159-G159,0)</x:f>
        <x:v>0</x:v>
      </x:c>
      <x:c r="J159" s="92"/>
      <x:c r="K159" s="96" t="n">
        <x:f>O158</x:f>
        <x:v>6006499.218540326</x:v>
      </x:c>
      <x:c r="L159" s="96" t="n">
        <x:f>IF(K159&lt;=0,0,MIN(K159+M159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159)))</x:f>
        <x:v>126551.72637412467</x:v>
      </x:c>
      <x:c r="M159" s="96" t="n">
        <x:f>IF(K159&gt;0,K159*'Расчёт'!$B$8/1200,0)</x:f>
        <x:v>92600.19628583001</x:v>
      </x:c>
      <x:c r="N159" s="96" t="n">
        <x:f>MAX(MIN(L159-M159,K159),0)</x:f>
        <x:v>33951.53008829466</x:v>
      </x:c>
      <x:c r="O159" s="96" t="n">
        <x:f>MAX(K159-N159,0)</x:f>
        <x:v>5972547.688452031</x:v>
      </x:c>
    </x:row>
    <x:row r="160" ht="18" customHeight="1">
      <x:c r="A160" s="98" t="n">
        <x:f>A159+1</x:f>
        <x:v>156</x:v>
      </x:c>
      <x:c r="B160" s="100" t="n">
        <x:f>DATE(YEAR(B159),MONTH(B159)+1,DAY(B159))</x:f>
        <x:v>51032</x:v>
      </x:c>
      <x:c r="C160" s="96" t="n">
        <x:f>I159</x:f>
        <x:v>0</x:v>
      </x:c>
      <x:c r="D160" s="96" t="n">
        <x:f>IF(C160&lt;=0,0,MIN(C160+E160,IF('Расчёт'!$B$10="Аннуитетный",IF('Расчёт'!$B$18="Сократить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160/('Расчёт'!$B$9*12-A160+1),C160*('Расчёт'!$B$8/1200)*(1+'Расчёт'!$B$8/1200)^('Расчёт'!$B$9*12-A160+1)/((1+'Расчёт'!$B$8/1200)^('Расчёт'!$B$9*12-A160+1)-1))),IF('Расчёт'!$B$18="Сократить срок",'Расчёт'!$I$5/('Расчёт'!$B$9*12)+E160,C160/('Расчёт'!$B$9*12-A160+1)+E160))))</x:f>
        <x:v>0</x:v>
      </x:c>
      <x:c r="E160" s="96" t="n">
        <x:f>IF(C160&gt;0,C160*'Расчёт'!$B$8/1200,0)</x:f>
        <x:v>0</x:v>
      </x:c>
      <x:c r="F160" s="96" t="n">
        <x:f>MAX(MIN(D160-E160,C160),0)</x:f>
        <x:v>0</x:v>
      </x:c>
      <x:c r="G160" s="96" t="n">
        <x:f>MIN(MAX('Расчёт'!$B$14+IF(AND('Расчёт'!$B$16&gt;0,'Расчёт'!$B$17&lt;&gt;"",B160&gt;='Расчёт'!$B$17,B159&lt;'Расчёт'!$B$17),'Расчёт'!$B$16,0),0),MAX(C160-F160,0))</x:f>
        <x:v>0</x:v>
      </x:c>
      <x:c r="H160" s="96" t="n">
        <x:f>IF(C160&gt;0,D160+G160+'Расчёт'!$B$22,0)</x:f>
        <x:v>0</x:v>
      </x:c>
      <x:c r="I160" s="96" t="n">
        <x:f>MAX(C160-F160-G160,0)</x:f>
        <x:v>0</x:v>
      </x:c>
      <x:c r="J160" s="92"/>
      <x:c r="K160" s="96" t="n">
        <x:f>O159</x:f>
        <x:v>5972547.688452031</x:v>
      </x:c>
      <x:c r="L160" s="96" t="n">
        <x:f>IF(K160&lt;=0,0,MIN(K160+M160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160)))</x:f>
        <x:v>126551.72637412467</x:v>
      </x:c>
      <x:c r="M160" s="96" t="n">
        <x:f>IF(K160&gt;0,K160*'Расчёт'!$B$8/1200,0)</x:f>
        <x:v>92076.77686363547</x:v>
      </x:c>
      <x:c r="N160" s="96" t="n">
        <x:f>MAX(MIN(L160-M160,K160),0)</x:f>
        <x:v>34474.9495104892</x:v>
      </x:c>
      <x:c r="O160" s="96" t="n">
        <x:f>MAX(K160-N160,0)</x:f>
        <x:v>5938072.738941542</x:v>
      </x:c>
    </x:row>
    <x:row r="161" ht="18" customHeight="1">
      <x:c r="A161" s="98" t="n">
        <x:f>A160+1</x:f>
        <x:v>157</x:v>
      </x:c>
      <x:c r="B161" s="100" t="n">
        <x:f>DATE(YEAR(B160),MONTH(B160)+1,DAY(B160))</x:f>
        <x:v>51062</x:v>
      </x:c>
      <x:c r="C161" s="96" t="n">
        <x:f>I160</x:f>
        <x:v>0</x:v>
      </x:c>
      <x:c r="D161" s="96" t="n">
        <x:f>IF(C161&lt;=0,0,MIN(C161+E161,IF('Расчёт'!$B$10="Аннуитетный",IF('Расчёт'!$B$18="Сократить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161/('Расчёт'!$B$9*12-A161+1),C161*('Расчёт'!$B$8/1200)*(1+'Расчёт'!$B$8/1200)^('Расчёт'!$B$9*12-A161+1)/((1+'Расчёт'!$B$8/1200)^('Расчёт'!$B$9*12-A161+1)-1))),IF('Расчёт'!$B$18="Сократить срок",'Расчёт'!$I$5/('Расчёт'!$B$9*12)+E161,C161/('Расчёт'!$B$9*12-A161+1)+E161))))</x:f>
        <x:v>0</x:v>
      </x:c>
      <x:c r="E161" s="96" t="n">
        <x:f>IF(C161&gt;0,C161*'Расчёт'!$B$8/1200,0)</x:f>
        <x:v>0</x:v>
      </x:c>
      <x:c r="F161" s="96" t="n">
        <x:f>MAX(MIN(D161-E161,C161),0)</x:f>
        <x:v>0</x:v>
      </x:c>
      <x:c r="G161" s="96" t="n">
        <x:f>MIN(MAX('Расчёт'!$B$14+IF(AND('Расчёт'!$B$16&gt;0,'Расчёт'!$B$17&lt;&gt;"",B161&gt;='Расчёт'!$B$17,B160&lt;'Расчёт'!$B$17),'Расчёт'!$B$16,0),0),MAX(C161-F161,0))</x:f>
        <x:v>0</x:v>
      </x:c>
      <x:c r="H161" s="96" t="n">
        <x:f>IF(C161&gt;0,D161+G161+'Расчёт'!$B$22,0)</x:f>
        <x:v>0</x:v>
      </x:c>
      <x:c r="I161" s="96" t="n">
        <x:f>MAX(C161-F161-G161,0)</x:f>
        <x:v>0</x:v>
      </x:c>
      <x:c r="J161" s="92"/>
      <x:c r="K161" s="96" t="n">
        <x:f>O160</x:f>
        <x:v>5938072.738941542</x:v>
      </x:c>
      <x:c r="L161" s="96" t="n">
        <x:f>IF(K161&lt;=0,0,MIN(K161+M161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161)))</x:f>
        <x:v>126551.72637412467</x:v>
      </x:c>
      <x:c r="M161" s="96" t="n">
        <x:f>IF(K161&gt;0,K161*'Расчёт'!$B$8/1200,0)</x:f>
        <x:v>91545.28805868211</x:v>
      </x:c>
      <x:c r="N161" s="96" t="n">
        <x:f>MAX(MIN(L161-M161,K161),0)</x:f>
        <x:v>35006.43831544256</x:v>
      </x:c>
      <x:c r="O161" s="96" t="n">
        <x:f>MAX(K161-N161,0)</x:f>
        <x:v>5903066.300626099</x:v>
      </x:c>
    </x:row>
    <x:row r="162" ht="18" customHeight="1">
      <x:c r="A162" s="98" t="n">
        <x:f>A161+1</x:f>
        <x:v>158</x:v>
      </x:c>
      <x:c r="B162" s="100" t="n">
        <x:f>DATE(YEAR(B161),MONTH(B161)+1,DAY(B161))</x:f>
        <x:v>51093</x:v>
      </x:c>
      <x:c r="C162" s="96" t="n">
        <x:f>I161</x:f>
        <x:v>0</x:v>
      </x:c>
      <x:c r="D162" s="96" t="n">
        <x:f>IF(C162&lt;=0,0,MIN(C162+E162,IF('Расчёт'!$B$10="Аннуитетный",IF('Расчёт'!$B$18="Сократить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162/('Расчёт'!$B$9*12-A162+1),C162*('Расчёт'!$B$8/1200)*(1+'Расчёт'!$B$8/1200)^('Расчёт'!$B$9*12-A162+1)/((1+'Расчёт'!$B$8/1200)^('Расчёт'!$B$9*12-A162+1)-1))),IF('Расчёт'!$B$18="Сократить срок",'Расчёт'!$I$5/('Расчёт'!$B$9*12)+E162,C162/('Расчёт'!$B$9*12-A162+1)+E162))))</x:f>
        <x:v>0</x:v>
      </x:c>
      <x:c r="E162" s="96" t="n">
        <x:f>IF(C162&gt;0,C162*'Расчёт'!$B$8/1200,0)</x:f>
        <x:v>0</x:v>
      </x:c>
      <x:c r="F162" s="96" t="n">
        <x:f>MAX(MIN(D162-E162,C162),0)</x:f>
        <x:v>0</x:v>
      </x:c>
      <x:c r="G162" s="96" t="n">
        <x:f>MIN(MAX('Расчёт'!$B$14+IF(AND('Расчёт'!$B$16&gt;0,'Расчёт'!$B$17&lt;&gt;"",B162&gt;='Расчёт'!$B$17,B161&lt;'Расчёт'!$B$17),'Расчёт'!$B$16,0),0),MAX(C162-F162,0))</x:f>
        <x:v>0</x:v>
      </x:c>
      <x:c r="H162" s="96" t="n">
        <x:f>IF(C162&gt;0,D162+G162+'Расчёт'!$B$22,0)</x:f>
        <x:v>0</x:v>
      </x:c>
      <x:c r="I162" s="96" t="n">
        <x:f>MAX(C162-F162-G162,0)</x:f>
        <x:v>0</x:v>
      </x:c>
      <x:c r="J162" s="92"/>
      <x:c r="K162" s="96" t="n">
        <x:f>O161</x:f>
        <x:v>5903066.300626099</x:v>
      </x:c>
      <x:c r="L162" s="96" t="n">
        <x:f>IF(K162&lt;=0,0,MIN(K162+M162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162)))</x:f>
        <x:v>126551.72637412467</x:v>
      </x:c>
      <x:c r="M162" s="96" t="n">
        <x:f>IF(K162&gt;0,K162*'Расчёт'!$B$8/1200,0)</x:f>
        <x:v>91005.60546798569</x:v>
      </x:c>
      <x:c r="N162" s="96" t="n">
        <x:f>MAX(MIN(L162-M162,K162),0)</x:f>
        <x:v>35546.12090613898</x:v>
      </x:c>
      <x:c r="O162" s="96" t="n">
        <x:f>MAX(K162-N162,0)</x:f>
        <x:v>5867520.17971996</x:v>
      </x:c>
    </x:row>
    <x:row r="163" ht="18" customHeight="1">
      <x:c r="A163" s="98" t="n">
        <x:f>A162+1</x:f>
        <x:v>159</x:v>
      </x:c>
      <x:c r="B163" s="100" t="n">
        <x:f>DATE(YEAR(B162),MONTH(B162)+1,DAY(B162))</x:f>
        <x:v>51123</x:v>
      </x:c>
      <x:c r="C163" s="96" t="n">
        <x:f>I162</x:f>
        <x:v>0</x:v>
      </x:c>
      <x:c r="D163" s="96" t="n">
        <x:f>IF(C163&lt;=0,0,MIN(C163+E163,IF('Расчёт'!$B$10="Аннуитетный",IF('Расчёт'!$B$18="Сократить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163/('Расчёт'!$B$9*12-A163+1),C163*('Расчёт'!$B$8/1200)*(1+'Расчёт'!$B$8/1200)^('Расчёт'!$B$9*12-A163+1)/((1+'Расчёт'!$B$8/1200)^('Расчёт'!$B$9*12-A163+1)-1))),IF('Расчёт'!$B$18="Сократить срок",'Расчёт'!$I$5/('Расчёт'!$B$9*12)+E163,C163/('Расчёт'!$B$9*12-A163+1)+E163))))</x:f>
        <x:v>0</x:v>
      </x:c>
      <x:c r="E163" s="96" t="n">
        <x:f>IF(C163&gt;0,C163*'Расчёт'!$B$8/1200,0)</x:f>
        <x:v>0</x:v>
      </x:c>
      <x:c r="F163" s="96" t="n">
        <x:f>MAX(MIN(D163-E163,C163),0)</x:f>
        <x:v>0</x:v>
      </x:c>
      <x:c r="G163" s="96" t="n">
        <x:f>MIN(MAX('Расчёт'!$B$14+IF(AND('Расчёт'!$B$16&gt;0,'Расчёт'!$B$17&lt;&gt;"",B163&gt;='Расчёт'!$B$17,B162&lt;'Расчёт'!$B$17),'Расчёт'!$B$16,0),0),MAX(C163-F163,0))</x:f>
        <x:v>0</x:v>
      </x:c>
      <x:c r="H163" s="96" t="n">
        <x:f>IF(C163&gt;0,D163+G163+'Расчёт'!$B$22,0)</x:f>
        <x:v>0</x:v>
      </x:c>
      <x:c r="I163" s="96" t="n">
        <x:f>MAX(C163-F163-G163,0)</x:f>
        <x:v>0</x:v>
      </x:c>
      <x:c r="J163" s="92"/>
      <x:c r="K163" s="96" t="n">
        <x:f>O162</x:f>
        <x:v>5867520.17971996</x:v>
      </x:c>
      <x:c r="L163" s="96" t="n">
        <x:f>IF(K163&lt;=0,0,MIN(K163+M163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163)))</x:f>
        <x:v>126551.72637412467</x:v>
      </x:c>
      <x:c r="M163" s="96" t="n">
        <x:f>IF(K163&gt;0,K163*'Расчёт'!$B$8/1200,0)</x:f>
        <x:v>90457.60277068272</x:v>
      </x:c>
      <x:c r="N163" s="96" t="n">
        <x:f>MAX(MIN(L163-M163,K163),0)</x:f>
        <x:v>36094.123603441956</x:v>
      </x:c>
      <x:c r="O163" s="96" t="n">
        <x:f>MAX(K163-N163,0)</x:f>
        <x:v>5831426.056116519</x:v>
      </x:c>
    </x:row>
    <x:row r="164" ht="18" customHeight="1">
      <x:c r="A164" s="98" t="n">
        <x:f>A163+1</x:f>
        <x:v>160</x:v>
      </x:c>
      <x:c r="B164" s="100" t="n">
        <x:f>DATE(YEAR(B163),MONTH(B163)+1,DAY(B163))</x:f>
        <x:v>51154</x:v>
      </x:c>
      <x:c r="C164" s="96" t="n">
        <x:f>I163</x:f>
        <x:v>0</x:v>
      </x:c>
      <x:c r="D164" s="96" t="n">
        <x:f>IF(C164&lt;=0,0,MIN(C164+E164,IF('Расчёт'!$B$10="Аннуитетный",IF('Расчёт'!$B$18="Сократить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164/('Расчёт'!$B$9*12-A164+1),C164*('Расчёт'!$B$8/1200)*(1+'Расчёт'!$B$8/1200)^('Расчёт'!$B$9*12-A164+1)/((1+'Расчёт'!$B$8/1200)^('Расчёт'!$B$9*12-A164+1)-1))),IF('Расчёт'!$B$18="Сократить срок",'Расчёт'!$I$5/('Расчёт'!$B$9*12)+E164,C164/('Расчёт'!$B$9*12-A164+1)+E164))))</x:f>
        <x:v>0</x:v>
      </x:c>
      <x:c r="E164" s="96" t="n">
        <x:f>IF(C164&gt;0,C164*'Расчёт'!$B$8/1200,0)</x:f>
        <x:v>0</x:v>
      </x:c>
      <x:c r="F164" s="96" t="n">
        <x:f>MAX(MIN(D164-E164,C164),0)</x:f>
        <x:v>0</x:v>
      </x:c>
      <x:c r="G164" s="96" t="n">
        <x:f>MIN(MAX('Расчёт'!$B$14+IF(AND('Расчёт'!$B$16&gt;0,'Расчёт'!$B$17&lt;&gt;"",B164&gt;='Расчёт'!$B$17,B163&lt;'Расчёт'!$B$17),'Расчёт'!$B$16,0),0),MAX(C164-F164,0))</x:f>
        <x:v>0</x:v>
      </x:c>
      <x:c r="H164" s="96" t="n">
        <x:f>IF(C164&gt;0,D164+G164+'Расчёт'!$B$22,0)</x:f>
        <x:v>0</x:v>
      </x:c>
      <x:c r="I164" s="96" t="n">
        <x:f>MAX(C164-F164-G164,0)</x:f>
        <x:v>0</x:v>
      </x:c>
      <x:c r="J164" s="92"/>
      <x:c r="K164" s="96" t="n">
        <x:f>O163</x:f>
        <x:v>5831426.056116519</x:v>
      </x:c>
      <x:c r="L164" s="96" t="n">
        <x:f>IF(K164&lt;=0,0,MIN(K164+M164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164)))</x:f>
        <x:v>126551.72637412467</x:v>
      </x:c>
      <x:c r="M164" s="96" t="n">
        <x:f>IF(K164&gt;0,K164*'Расчёт'!$B$8/1200,0)</x:f>
        <x:v>89901.151698463</x:v>
      </x:c>
      <x:c r="N164" s="96" t="n">
        <x:f>MAX(MIN(L164-M164,K164),0)</x:f>
        <x:v>36650.57467566167</x:v>
      </x:c>
      <x:c r="O164" s="96" t="n">
        <x:f>MAX(K164-N164,0)</x:f>
        <x:v>5794775.481440857</x:v>
      </x:c>
    </x:row>
    <x:row r="165" ht="18" customHeight="1">
      <x:c r="A165" s="98" t="n">
        <x:f>A164+1</x:f>
        <x:v>161</x:v>
      </x:c>
      <x:c r="B165" s="100" t="n">
        <x:f>DATE(YEAR(B164),MONTH(B164)+1,DAY(B164))</x:f>
        <x:v>51185</x:v>
      </x:c>
      <x:c r="C165" s="96" t="n">
        <x:f>I164</x:f>
        <x:v>0</x:v>
      </x:c>
      <x:c r="D165" s="96" t="n">
        <x:f>IF(C165&lt;=0,0,MIN(C165+E165,IF('Расчёт'!$B$10="Аннуитетный",IF('Расчёт'!$B$18="Сократить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165/('Расчёт'!$B$9*12-A165+1),C165*('Расчёт'!$B$8/1200)*(1+'Расчёт'!$B$8/1200)^('Расчёт'!$B$9*12-A165+1)/((1+'Расчёт'!$B$8/1200)^('Расчёт'!$B$9*12-A165+1)-1))),IF('Расчёт'!$B$18="Сократить срок",'Расчёт'!$I$5/('Расчёт'!$B$9*12)+E165,C165/('Расчёт'!$B$9*12-A165+1)+E165))))</x:f>
        <x:v>0</x:v>
      </x:c>
      <x:c r="E165" s="96" t="n">
        <x:f>IF(C165&gt;0,C165*'Расчёт'!$B$8/1200,0)</x:f>
        <x:v>0</x:v>
      </x:c>
      <x:c r="F165" s="96" t="n">
        <x:f>MAX(MIN(D165-E165,C165),0)</x:f>
        <x:v>0</x:v>
      </x:c>
      <x:c r="G165" s="96" t="n">
        <x:f>MIN(MAX('Расчёт'!$B$14+IF(AND('Расчёт'!$B$16&gt;0,'Расчёт'!$B$17&lt;&gt;"",B165&gt;='Расчёт'!$B$17,B164&lt;'Расчёт'!$B$17),'Расчёт'!$B$16,0),0),MAX(C165-F165,0))</x:f>
        <x:v>0</x:v>
      </x:c>
      <x:c r="H165" s="96" t="n">
        <x:f>IF(C165&gt;0,D165+G165+'Расчёт'!$B$22,0)</x:f>
        <x:v>0</x:v>
      </x:c>
      <x:c r="I165" s="96" t="n">
        <x:f>MAX(C165-F165-G165,0)</x:f>
        <x:v>0</x:v>
      </x:c>
      <x:c r="J165" s="92"/>
      <x:c r="K165" s="96" t="n">
        <x:f>O164</x:f>
        <x:v>5794775.481440857</x:v>
      </x:c>
      <x:c r="L165" s="96" t="n">
        <x:f>IF(K165&lt;=0,0,MIN(K165+M165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165)))</x:f>
        <x:v>126551.72637412467</x:v>
      </x:c>
      <x:c r="M165" s="96" t="n">
        <x:f>IF(K165&gt;0,K165*'Расчёт'!$B$8/1200,0)</x:f>
        <x:v>89336.12200554654</x:v>
      </x:c>
      <x:c r="N165" s="96" t="n">
        <x:f>MAX(MIN(L165-M165,K165),0)</x:f>
        <x:v>37215.60436857813</x:v>
      </x:c>
      <x:c r="O165" s="96" t="n">
        <x:f>MAX(K165-N165,0)</x:f>
        <x:v>5757559.877072279</x:v>
      </x:c>
    </x:row>
    <x:row r="166" ht="18" customHeight="1">
      <x:c r="A166" s="98" t="n">
        <x:f>A165+1</x:f>
        <x:v>162</x:v>
      </x:c>
      <x:c r="B166" s="100" t="n">
        <x:f>DATE(YEAR(B165),MONTH(B165)+1,DAY(B165))</x:f>
        <x:v>51214</x:v>
      </x:c>
      <x:c r="C166" s="96" t="n">
        <x:f>I165</x:f>
        <x:v>0</x:v>
      </x:c>
      <x:c r="D166" s="96" t="n">
        <x:f>IF(C166&lt;=0,0,MIN(C166+E166,IF('Расчёт'!$B$10="Аннуитетный",IF('Расчёт'!$B$18="Сократить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166/('Расчёт'!$B$9*12-A166+1),C166*('Расчёт'!$B$8/1200)*(1+'Расчёт'!$B$8/1200)^('Расчёт'!$B$9*12-A166+1)/((1+'Расчёт'!$B$8/1200)^('Расчёт'!$B$9*12-A166+1)-1))),IF('Расчёт'!$B$18="Сократить срок",'Расчёт'!$I$5/('Расчёт'!$B$9*12)+E166,C166/('Расчёт'!$B$9*12-A166+1)+E166))))</x:f>
        <x:v>0</x:v>
      </x:c>
      <x:c r="E166" s="96" t="n">
        <x:f>IF(C166&gt;0,C166*'Расчёт'!$B$8/1200,0)</x:f>
        <x:v>0</x:v>
      </x:c>
      <x:c r="F166" s="96" t="n">
        <x:f>MAX(MIN(D166-E166,C166),0)</x:f>
        <x:v>0</x:v>
      </x:c>
      <x:c r="G166" s="96" t="n">
        <x:f>MIN(MAX('Расчёт'!$B$14+IF(AND('Расчёт'!$B$16&gt;0,'Расчёт'!$B$17&lt;&gt;"",B166&gt;='Расчёт'!$B$17,B165&lt;'Расчёт'!$B$17),'Расчёт'!$B$16,0),0),MAX(C166-F166,0))</x:f>
        <x:v>0</x:v>
      </x:c>
      <x:c r="H166" s="96" t="n">
        <x:f>IF(C166&gt;0,D166+G166+'Расчёт'!$B$22,0)</x:f>
        <x:v>0</x:v>
      </x:c>
      <x:c r="I166" s="96" t="n">
        <x:f>MAX(C166-F166-G166,0)</x:f>
        <x:v>0</x:v>
      </x:c>
      <x:c r="J166" s="92"/>
      <x:c r="K166" s="96" t="n">
        <x:f>O165</x:f>
        <x:v>5757559.877072279</x:v>
      </x:c>
      <x:c r="L166" s="96" t="n">
        <x:f>IF(K166&lt;=0,0,MIN(K166+M166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166)))</x:f>
        <x:v>126551.72637412467</x:v>
      </x:c>
      <x:c r="M166" s="96" t="n">
        <x:f>IF(K166&gt;0,K166*'Расчёт'!$B$8/1200,0)</x:f>
        <x:v>88762.38143819764</x:v>
      </x:c>
      <x:c r="N166" s="96" t="n">
        <x:f>MAX(MIN(L166-M166,K166),0)</x:f>
        <x:v>37789.34493592703</x:v>
      </x:c>
      <x:c r="O166" s="96" t="n">
        <x:f>MAX(K166-N166,0)</x:f>
        <x:v>5719770.532136353</x:v>
      </x:c>
    </x:row>
    <x:row r="167" ht="18" customHeight="1">
      <x:c r="A167" s="98" t="n">
        <x:f>A166+1</x:f>
        <x:v>163</x:v>
      </x:c>
      <x:c r="B167" s="100" t="n">
        <x:f>DATE(YEAR(B166),MONTH(B166)+1,DAY(B166))</x:f>
        <x:v>51245</x:v>
      </x:c>
      <x:c r="C167" s="96" t="n">
        <x:f>I166</x:f>
        <x:v>0</x:v>
      </x:c>
      <x:c r="D167" s="96" t="n">
        <x:f>IF(C167&lt;=0,0,MIN(C167+E167,IF('Расчёт'!$B$10="Аннуитетный",IF('Расчёт'!$B$18="Сократить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167/('Расчёт'!$B$9*12-A167+1),C167*('Расчёт'!$B$8/1200)*(1+'Расчёт'!$B$8/1200)^('Расчёт'!$B$9*12-A167+1)/((1+'Расчёт'!$B$8/1200)^('Расчёт'!$B$9*12-A167+1)-1))),IF('Расчёт'!$B$18="Сократить срок",'Расчёт'!$I$5/('Расчёт'!$B$9*12)+E167,C167/('Расчёт'!$B$9*12-A167+1)+E167))))</x:f>
        <x:v>0</x:v>
      </x:c>
      <x:c r="E167" s="96" t="n">
        <x:f>IF(C167&gt;0,C167*'Расчёт'!$B$8/1200,0)</x:f>
        <x:v>0</x:v>
      </x:c>
      <x:c r="F167" s="96" t="n">
        <x:f>MAX(MIN(D167-E167,C167),0)</x:f>
        <x:v>0</x:v>
      </x:c>
      <x:c r="G167" s="96" t="n">
        <x:f>MIN(MAX('Расчёт'!$B$14+IF(AND('Расчёт'!$B$16&gt;0,'Расчёт'!$B$17&lt;&gt;"",B167&gt;='Расчёт'!$B$17,B166&lt;'Расчёт'!$B$17),'Расчёт'!$B$16,0),0),MAX(C167-F167,0))</x:f>
        <x:v>0</x:v>
      </x:c>
      <x:c r="H167" s="96" t="n">
        <x:f>IF(C167&gt;0,D167+G167+'Расчёт'!$B$22,0)</x:f>
        <x:v>0</x:v>
      </x:c>
      <x:c r="I167" s="96" t="n">
        <x:f>MAX(C167-F167-G167,0)</x:f>
        <x:v>0</x:v>
      </x:c>
      <x:c r="J167" s="92"/>
      <x:c r="K167" s="96" t="n">
        <x:f>O166</x:f>
        <x:v>5719770.532136353</x:v>
      </x:c>
      <x:c r="L167" s="96" t="n">
        <x:f>IF(K167&lt;=0,0,MIN(K167+M167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167)))</x:f>
        <x:v>126551.72637412467</x:v>
      </x:c>
      <x:c r="M167" s="96" t="n">
        <x:f>IF(K167&gt;0,K167*'Расчёт'!$B$8/1200,0)</x:f>
        <x:v>88179.79570376877</x:v>
      </x:c>
      <x:c r="N167" s="96" t="n">
        <x:f>MAX(MIN(L167-M167,K167),0)</x:f>
        <x:v>38371.9306703559</x:v>
      </x:c>
      <x:c r="O167" s="96" t="n">
        <x:f>MAX(K167-N167,0)</x:f>
        <x:v>5681398.601465997</x:v>
      </x:c>
    </x:row>
    <x:row r="168" ht="18" customHeight="1">
      <x:c r="A168" s="98" t="n">
        <x:f>A167+1</x:f>
        <x:v>164</x:v>
      </x:c>
      <x:c r="B168" s="100" t="n">
        <x:f>DATE(YEAR(B167),MONTH(B167)+1,DAY(B167))</x:f>
        <x:v>51275</x:v>
      </x:c>
      <x:c r="C168" s="96" t="n">
        <x:f>I167</x:f>
        <x:v>0</x:v>
      </x:c>
      <x:c r="D168" s="96" t="n">
        <x:f>IF(C168&lt;=0,0,MIN(C168+E168,IF('Расчёт'!$B$10="Аннуитетный",IF('Расчёт'!$B$18="Сократить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168/('Расчёт'!$B$9*12-A168+1),C168*('Расчёт'!$B$8/1200)*(1+'Расчёт'!$B$8/1200)^('Расчёт'!$B$9*12-A168+1)/((1+'Расчёт'!$B$8/1200)^('Расчёт'!$B$9*12-A168+1)-1))),IF('Расчёт'!$B$18="Сократить срок",'Расчёт'!$I$5/('Расчёт'!$B$9*12)+E168,C168/('Расчёт'!$B$9*12-A168+1)+E168))))</x:f>
        <x:v>0</x:v>
      </x:c>
      <x:c r="E168" s="96" t="n">
        <x:f>IF(C168&gt;0,C168*'Расчёт'!$B$8/1200,0)</x:f>
        <x:v>0</x:v>
      </x:c>
      <x:c r="F168" s="96" t="n">
        <x:f>MAX(MIN(D168-E168,C168),0)</x:f>
        <x:v>0</x:v>
      </x:c>
      <x:c r="G168" s="96" t="n">
        <x:f>MIN(MAX('Расчёт'!$B$14+IF(AND('Расчёт'!$B$16&gt;0,'Расчёт'!$B$17&lt;&gt;"",B168&gt;='Расчёт'!$B$17,B167&lt;'Расчёт'!$B$17),'Расчёт'!$B$16,0),0),MAX(C168-F168,0))</x:f>
        <x:v>0</x:v>
      </x:c>
      <x:c r="H168" s="96" t="n">
        <x:f>IF(C168&gt;0,D168+G168+'Расчёт'!$B$22,0)</x:f>
        <x:v>0</x:v>
      </x:c>
      <x:c r="I168" s="96" t="n">
        <x:f>MAX(C168-F168-G168,0)</x:f>
        <x:v>0</x:v>
      </x:c>
      <x:c r="J168" s="92"/>
      <x:c r="K168" s="96" t="n">
        <x:f>O167</x:f>
        <x:v>5681398.601465997</x:v>
      </x:c>
      <x:c r="L168" s="96" t="n">
        <x:f>IF(K168&lt;=0,0,MIN(K168+M168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168)))</x:f>
        <x:v>126551.72637412467</x:v>
      </x:c>
      <x:c r="M168" s="96" t="n">
        <x:f>IF(K168&gt;0,K168*'Расчёт'!$B$8/1200,0)</x:f>
        <x:v>87588.22843926746</x:v>
      </x:c>
      <x:c r="N168" s="96" t="n">
        <x:f>MAX(MIN(L168-M168,K168),0)</x:f>
        <x:v>38963.49793485721</x:v>
      </x:c>
      <x:c r="O168" s="96" t="n">
        <x:f>MAX(K168-N168,0)</x:f>
        <x:v>5642435.10353114</x:v>
      </x:c>
    </x:row>
    <x:row r="169" ht="18" customHeight="1">
      <x:c r="A169" s="98" t="n">
        <x:f>A168+1</x:f>
        <x:v>165</x:v>
      </x:c>
      <x:c r="B169" s="100" t="n">
        <x:f>DATE(YEAR(B168),MONTH(B168)+1,DAY(B168))</x:f>
        <x:v>51306</x:v>
      </x:c>
      <x:c r="C169" s="96" t="n">
        <x:f>I168</x:f>
        <x:v>0</x:v>
      </x:c>
      <x:c r="D169" s="96" t="n">
        <x:f>IF(C169&lt;=0,0,MIN(C169+E169,IF('Расчёт'!$B$10="Аннуитетный",IF('Расчёт'!$B$18="Сократить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169/('Расчёт'!$B$9*12-A169+1),C169*('Расчёт'!$B$8/1200)*(1+'Расчёт'!$B$8/1200)^('Расчёт'!$B$9*12-A169+1)/((1+'Расчёт'!$B$8/1200)^('Расчёт'!$B$9*12-A169+1)-1))),IF('Расчёт'!$B$18="Сократить срок",'Расчёт'!$I$5/('Расчёт'!$B$9*12)+E169,C169/('Расчёт'!$B$9*12-A169+1)+E169))))</x:f>
        <x:v>0</x:v>
      </x:c>
      <x:c r="E169" s="96" t="n">
        <x:f>IF(C169&gt;0,C169*'Расчёт'!$B$8/1200,0)</x:f>
        <x:v>0</x:v>
      </x:c>
      <x:c r="F169" s="96" t="n">
        <x:f>MAX(MIN(D169-E169,C169),0)</x:f>
        <x:v>0</x:v>
      </x:c>
      <x:c r="G169" s="96" t="n">
        <x:f>MIN(MAX('Расчёт'!$B$14+IF(AND('Расчёт'!$B$16&gt;0,'Расчёт'!$B$17&lt;&gt;"",B169&gt;='Расчёт'!$B$17,B168&lt;'Расчёт'!$B$17),'Расчёт'!$B$16,0),0),MAX(C169-F169,0))</x:f>
        <x:v>0</x:v>
      </x:c>
      <x:c r="H169" s="96" t="n">
        <x:f>IF(C169&gt;0,D169+G169+'Расчёт'!$B$22,0)</x:f>
        <x:v>0</x:v>
      </x:c>
      <x:c r="I169" s="96" t="n">
        <x:f>MAX(C169-F169-G169,0)</x:f>
        <x:v>0</x:v>
      </x:c>
      <x:c r="J169" s="92"/>
      <x:c r="K169" s="96" t="n">
        <x:f>O168</x:f>
        <x:v>5642435.10353114</x:v>
      </x:c>
      <x:c r="L169" s="96" t="n">
        <x:f>IF(K169&lt;=0,0,MIN(K169+M169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169)))</x:f>
        <x:v>126551.72637412467</x:v>
      </x:c>
      <x:c r="M169" s="96" t="n">
        <x:f>IF(K169&gt;0,K169*'Расчёт'!$B$8/1200,0)</x:f>
        <x:v>86987.54117943841</x:v>
      </x:c>
      <x:c r="N169" s="96" t="n">
        <x:f>MAX(MIN(L169-M169,K169),0)</x:f>
        <x:v>39564.18519468626</x:v>
      </x:c>
      <x:c r="O169" s="96" t="n">
        <x:f>MAX(K169-N169,0)</x:f>
        <x:v>5602870.918336454</x:v>
      </x:c>
    </x:row>
    <x:row r="170" ht="18" customHeight="1">
      <x:c r="A170" s="98" t="n">
        <x:f>A169+1</x:f>
        <x:v>166</x:v>
      </x:c>
      <x:c r="B170" s="100" t="n">
        <x:f>DATE(YEAR(B169),MONTH(B169)+1,DAY(B169))</x:f>
        <x:v>51336</x:v>
      </x:c>
      <x:c r="C170" s="96" t="n">
        <x:f>I169</x:f>
        <x:v>0</x:v>
      </x:c>
      <x:c r="D170" s="96" t="n">
        <x:f>IF(C170&lt;=0,0,MIN(C170+E170,IF('Расчёт'!$B$10="Аннуитетный",IF('Расчёт'!$B$18="Сократить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170/('Расчёт'!$B$9*12-A170+1),C170*('Расчёт'!$B$8/1200)*(1+'Расчёт'!$B$8/1200)^('Расчёт'!$B$9*12-A170+1)/((1+'Расчёт'!$B$8/1200)^('Расчёт'!$B$9*12-A170+1)-1))),IF('Расчёт'!$B$18="Сократить срок",'Расчёт'!$I$5/('Расчёт'!$B$9*12)+E170,C170/('Расчёт'!$B$9*12-A170+1)+E170))))</x:f>
        <x:v>0</x:v>
      </x:c>
      <x:c r="E170" s="96" t="n">
        <x:f>IF(C170&gt;0,C170*'Расчёт'!$B$8/1200,0)</x:f>
        <x:v>0</x:v>
      </x:c>
      <x:c r="F170" s="96" t="n">
        <x:f>MAX(MIN(D170-E170,C170),0)</x:f>
        <x:v>0</x:v>
      </x:c>
      <x:c r="G170" s="96" t="n">
        <x:f>MIN(MAX('Расчёт'!$B$14+IF(AND('Расчёт'!$B$16&gt;0,'Расчёт'!$B$17&lt;&gt;"",B170&gt;='Расчёт'!$B$17,B169&lt;'Расчёт'!$B$17),'Расчёт'!$B$16,0),0),MAX(C170-F170,0))</x:f>
        <x:v>0</x:v>
      </x:c>
      <x:c r="H170" s="96" t="n">
        <x:f>IF(C170&gt;0,D170+G170+'Расчёт'!$B$22,0)</x:f>
        <x:v>0</x:v>
      </x:c>
      <x:c r="I170" s="96" t="n">
        <x:f>MAX(C170-F170-G170,0)</x:f>
        <x:v>0</x:v>
      </x:c>
      <x:c r="J170" s="92"/>
      <x:c r="K170" s="96" t="n">
        <x:f>O169</x:f>
        <x:v>5602870.918336454</x:v>
      </x:c>
      <x:c r="L170" s="96" t="n">
        <x:f>IF(K170&lt;=0,0,MIN(K170+M170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170)))</x:f>
        <x:v>126551.72637412467</x:v>
      </x:c>
      <x:c r="M170" s="96" t="n">
        <x:f>IF(K170&gt;0,K170*'Расчёт'!$B$8/1200,0)</x:f>
        <x:v>86377.59332435366</x:v>
      </x:c>
      <x:c r="N170" s="96" t="n">
        <x:f>MAX(MIN(L170-M170,K170),0)</x:f>
        <x:v>40174.133049771015</x:v>
      </x:c>
      <x:c r="O170" s="96" t="n">
        <x:f>MAX(K170-N170,0)</x:f>
        <x:v>5562696.785286683</x:v>
      </x:c>
    </x:row>
    <x:row r="171" ht="18" customHeight="1">
      <x:c r="A171" s="98" t="n">
        <x:f>A170+1</x:f>
        <x:v>167</x:v>
      </x:c>
      <x:c r="B171" s="100" t="n">
        <x:f>DATE(YEAR(B170),MONTH(B170)+1,DAY(B170))</x:f>
        <x:v>51367</x:v>
      </x:c>
      <x:c r="C171" s="96" t="n">
        <x:f>I170</x:f>
        <x:v>0</x:v>
      </x:c>
      <x:c r="D171" s="96" t="n">
        <x:f>IF(C171&lt;=0,0,MIN(C171+E171,IF('Расчёт'!$B$10="Аннуитетный",IF('Расчёт'!$B$18="Сократить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171/('Расчёт'!$B$9*12-A171+1),C171*('Расчёт'!$B$8/1200)*(1+'Расчёт'!$B$8/1200)^('Расчёт'!$B$9*12-A171+1)/((1+'Расчёт'!$B$8/1200)^('Расчёт'!$B$9*12-A171+1)-1))),IF('Расчёт'!$B$18="Сократить срок",'Расчёт'!$I$5/('Расчёт'!$B$9*12)+E171,C171/('Расчёт'!$B$9*12-A171+1)+E171))))</x:f>
        <x:v>0</x:v>
      </x:c>
      <x:c r="E171" s="96" t="n">
        <x:f>IF(C171&gt;0,C171*'Расчёт'!$B$8/1200,0)</x:f>
        <x:v>0</x:v>
      </x:c>
      <x:c r="F171" s="96" t="n">
        <x:f>MAX(MIN(D171-E171,C171),0)</x:f>
        <x:v>0</x:v>
      </x:c>
      <x:c r="G171" s="96" t="n">
        <x:f>MIN(MAX('Расчёт'!$B$14+IF(AND('Расчёт'!$B$16&gt;0,'Расчёт'!$B$17&lt;&gt;"",B171&gt;='Расчёт'!$B$17,B170&lt;'Расчёт'!$B$17),'Расчёт'!$B$16,0),0),MAX(C171-F171,0))</x:f>
        <x:v>0</x:v>
      </x:c>
      <x:c r="H171" s="96" t="n">
        <x:f>IF(C171&gt;0,D171+G171+'Расчёт'!$B$22,0)</x:f>
        <x:v>0</x:v>
      </x:c>
      <x:c r="I171" s="96" t="n">
        <x:f>MAX(C171-F171-G171,0)</x:f>
        <x:v>0</x:v>
      </x:c>
      <x:c r="J171" s="92"/>
      <x:c r="K171" s="96" t="n">
        <x:f>O170</x:f>
        <x:v>5562696.785286683</x:v>
      </x:c>
      <x:c r="L171" s="96" t="n">
        <x:f>IF(K171&lt;=0,0,MIN(K171+M171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171)))</x:f>
        <x:v>126551.72637412467</x:v>
      </x:c>
      <x:c r="M171" s="96" t="n">
        <x:f>IF(K171&gt;0,K171*'Расчёт'!$B$8/1200,0)</x:f>
        <x:v>85758.24210650302</x:v>
      </x:c>
      <x:c r="N171" s="96" t="n">
        <x:f>MAX(MIN(L171-M171,K171),0)</x:f>
        <x:v>40793.48426762165</x:v>
      </x:c>
      <x:c r="O171" s="96" t="n">
        <x:f>MAX(K171-N171,0)</x:f>
        <x:v>5521903.301019061</x:v>
      </x:c>
    </x:row>
    <x:row r="172" ht="18" customHeight="1">
      <x:c r="A172" s="98" t="n">
        <x:f>A171+1</x:f>
        <x:v>168</x:v>
      </x:c>
      <x:c r="B172" s="100" t="n">
        <x:f>DATE(YEAR(B171),MONTH(B171)+1,DAY(B171))</x:f>
        <x:v>51398</x:v>
      </x:c>
      <x:c r="C172" s="96" t="n">
        <x:f>I171</x:f>
        <x:v>0</x:v>
      </x:c>
      <x:c r="D172" s="96" t="n">
        <x:f>IF(C172&lt;=0,0,MIN(C172+E172,IF('Расчёт'!$B$10="Аннуитетный",IF('Расчёт'!$B$18="Сократить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172/('Расчёт'!$B$9*12-A172+1),C172*('Расчёт'!$B$8/1200)*(1+'Расчёт'!$B$8/1200)^('Расчёт'!$B$9*12-A172+1)/((1+'Расчёт'!$B$8/1200)^('Расчёт'!$B$9*12-A172+1)-1))),IF('Расчёт'!$B$18="Сократить срок",'Расчёт'!$I$5/('Расчёт'!$B$9*12)+E172,C172/('Расчёт'!$B$9*12-A172+1)+E172))))</x:f>
        <x:v>0</x:v>
      </x:c>
      <x:c r="E172" s="96" t="n">
        <x:f>IF(C172&gt;0,C172*'Расчёт'!$B$8/1200,0)</x:f>
        <x:v>0</x:v>
      </x:c>
      <x:c r="F172" s="96" t="n">
        <x:f>MAX(MIN(D172-E172,C172),0)</x:f>
        <x:v>0</x:v>
      </x:c>
      <x:c r="G172" s="96" t="n">
        <x:f>MIN(MAX('Расчёт'!$B$14+IF(AND('Расчёт'!$B$16&gt;0,'Расчёт'!$B$17&lt;&gt;"",B172&gt;='Расчёт'!$B$17,B171&lt;'Расчёт'!$B$17),'Расчёт'!$B$16,0),0),MAX(C172-F172,0))</x:f>
        <x:v>0</x:v>
      </x:c>
      <x:c r="H172" s="96" t="n">
        <x:f>IF(C172&gt;0,D172+G172+'Расчёт'!$B$22,0)</x:f>
        <x:v>0</x:v>
      </x:c>
      <x:c r="I172" s="96" t="n">
        <x:f>MAX(C172-F172-G172,0)</x:f>
        <x:v>0</x:v>
      </x:c>
      <x:c r="J172" s="92"/>
      <x:c r="K172" s="96" t="n">
        <x:f>O171</x:f>
        <x:v>5521903.301019061</x:v>
      </x:c>
      <x:c r="L172" s="96" t="n">
        <x:f>IF(K172&lt;=0,0,MIN(K172+M172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172)))</x:f>
        <x:v>126551.72637412467</x:v>
      </x:c>
      <x:c r="M172" s="96" t="n">
        <x:f>IF(K172&gt;0,K172*'Расчёт'!$B$8/1200,0)</x:f>
        <x:v>85129.3425573772</x:v>
      </x:c>
      <x:c r="N172" s="96" t="n">
        <x:f>MAX(MIN(L172-M172,K172),0)</x:f>
        <x:v>41422.383816747475</x:v>
      </x:c>
      <x:c r="O172" s="96" t="n">
        <x:f>MAX(K172-N172,0)</x:f>
        <x:v>5480480.917202313</x:v>
      </x:c>
    </x:row>
    <x:row r="173" ht="18" customHeight="1">
      <x:c r="A173" s="98" t="n">
        <x:f>A172+1</x:f>
        <x:v>169</x:v>
      </x:c>
      <x:c r="B173" s="100" t="n">
        <x:f>DATE(YEAR(B172),MONTH(B172)+1,DAY(B172))</x:f>
        <x:v>51428</x:v>
      </x:c>
      <x:c r="C173" s="96" t="n">
        <x:f>I172</x:f>
        <x:v>0</x:v>
      </x:c>
      <x:c r="D173" s="96" t="n">
        <x:f>IF(C173&lt;=0,0,MIN(C173+E173,IF('Расчёт'!$B$10="Аннуитетный",IF('Расчёт'!$B$18="Сократить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173/('Расчёт'!$B$9*12-A173+1),C173*('Расчёт'!$B$8/1200)*(1+'Расчёт'!$B$8/1200)^('Расчёт'!$B$9*12-A173+1)/((1+'Расчёт'!$B$8/1200)^('Расчёт'!$B$9*12-A173+1)-1))),IF('Расчёт'!$B$18="Сократить срок",'Расчёт'!$I$5/('Расчёт'!$B$9*12)+E173,C173/('Расчёт'!$B$9*12-A173+1)+E173))))</x:f>
        <x:v>0</x:v>
      </x:c>
      <x:c r="E173" s="96" t="n">
        <x:f>IF(C173&gt;0,C173*'Расчёт'!$B$8/1200,0)</x:f>
        <x:v>0</x:v>
      </x:c>
      <x:c r="F173" s="96" t="n">
        <x:f>MAX(MIN(D173-E173,C173),0)</x:f>
        <x:v>0</x:v>
      </x:c>
      <x:c r="G173" s="96" t="n">
        <x:f>MIN(MAX('Расчёт'!$B$14+IF(AND('Расчёт'!$B$16&gt;0,'Расчёт'!$B$17&lt;&gt;"",B173&gt;='Расчёт'!$B$17,B172&lt;'Расчёт'!$B$17),'Расчёт'!$B$16,0),0),MAX(C173-F173,0))</x:f>
        <x:v>0</x:v>
      </x:c>
      <x:c r="H173" s="96" t="n">
        <x:f>IF(C173&gt;0,D173+G173+'Расчёт'!$B$22,0)</x:f>
        <x:v>0</x:v>
      </x:c>
      <x:c r="I173" s="96" t="n">
        <x:f>MAX(C173-F173-G173,0)</x:f>
        <x:v>0</x:v>
      </x:c>
      <x:c r="J173" s="92"/>
      <x:c r="K173" s="96" t="n">
        <x:f>O172</x:f>
        <x:v>5480480.917202313</x:v>
      </x:c>
      <x:c r="L173" s="96" t="n">
        <x:f>IF(K173&lt;=0,0,MIN(K173+M173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173)))</x:f>
        <x:v>126551.72637412467</x:v>
      </x:c>
      <x:c r="M173" s="96" t="n">
        <x:f>IF(K173&gt;0,K173*'Расчёт'!$B$8/1200,0)</x:f>
        <x:v>84490.74747353567</x:v>
      </x:c>
      <x:c r="N173" s="96" t="n">
        <x:f>MAX(MIN(L173-M173,K173),0)</x:f>
        <x:v>42060.978900589005</x:v>
      </x:c>
      <x:c r="O173" s="96" t="n">
        <x:f>MAX(K173-N173,0)</x:f>
        <x:v>5438419.938301724</x:v>
      </x:c>
    </x:row>
    <x:row r="174" ht="18" customHeight="1">
      <x:c r="A174" s="98" t="n">
        <x:f>A173+1</x:f>
        <x:v>170</x:v>
      </x:c>
      <x:c r="B174" s="100" t="n">
        <x:f>DATE(YEAR(B173),MONTH(B173)+1,DAY(B173))</x:f>
        <x:v>51459</x:v>
      </x:c>
      <x:c r="C174" s="96" t="n">
        <x:f>I173</x:f>
        <x:v>0</x:v>
      </x:c>
      <x:c r="D174" s="96" t="n">
        <x:f>IF(C174&lt;=0,0,MIN(C174+E174,IF('Расчёт'!$B$10="Аннуитетный",IF('Расчёт'!$B$18="Сократить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174/('Расчёт'!$B$9*12-A174+1),C174*('Расчёт'!$B$8/1200)*(1+'Расчёт'!$B$8/1200)^('Расчёт'!$B$9*12-A174+1)/((1+'Расчёт'!$B$8/1200)^('Расчёт'!$B$9*12-A174+1)-1))),IF('Расчёт'!$B$18="Сократить срок",'Расчёт'!$I$5/('Расчёт'!$B$9*12)+E174,C174/('Расчёт'!$B$9*12-A174+1)+E174))))</x:f>
        <x:v>0</x:v>
      </x:c>
      <x:c r="E174" s="96" t="n">
        <x:f>IF(C174&gt;0,C174*'Расчёт'!$B$8/1200,0)</x:f>
        <x:v>0</x:v>
      </x:c>
      <x:c r="F174" s="96" t="n">
        <x:f>MAX(MIN(D174-E174,C174),0)</x:f>
        <x:v>0</x:v>
      </x:c>
      <x:c r="G174" s="96" t="n">
        <x:f>MIN(MAX('Расчёт'!$B$14+IF(AND('Расчёт'!$B$16&gt;0,'Расчёт'!$B$17&lt;&gt;"",B174&gt;='Расчёт'!$B$17,B173&lt;'Расчёт'!$B$17),'Расчёт'!$B$16,0),0),MAX(C174-F174,0))</x:f>
        <x:v>0</x:v>
      </x:c>
      <x:c r="H174" s="96" t="n">
        <x:f>IF(C174&gt;0,D174+G174+'Расчёт'!$B$22,0)</x:f>
        <x:v>0</x:v>
      </x:c>
      <x:c r="I174" s="96" t="n">
        <x:f>MAX(C174-F174-G174,0)</x:f>
        <x:v>0</x:v>
      </x:c>
      <x:c r="J174" s="92"/>
      <x:c r="K174" s="96" t="n">
        <x:f>O173</x:f>
        <x:v>5438419.938301724</x:v>
      </x:c>
      <x:c r="L174" s="96" t="n">
        <x:f>IF(K174&lt;=0,0,MIN(K174+M174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174)))</x:f>
        <x:v>126551.72637412467</x:v>
      </x:c>
      <x:c r="M174" s="96" t="n">
        <x:f>IF(K174&gt;0,K174*'Расчёт'!$B$8/1200,0)</x:f>
        <x:v>83842.30738215159</x:v>
      </x:c>
      <x:c r="N174" s="96" t="n">
        <x:f>MAX(MIN(L174-M174,K174),0)</x:f>
        <x:v>42709.418991973085</x:v>
      </x:c>
      <x:c r="O174" s="96" t="n">
        <x:f>MAX(K174-N174,0)</x:f>
        <x:v>5395710.519309752</x:v>
      </x:c>
    </x:row>
    <x:row r="175" ht="18" customHeight="1">
      <x:c r="A175" s="98" t="n">
        <x:f>A174+1</x:f>
        <x:v>171</x:v>
      </x:c>
      <x:c r="B175" s="100" t="n">
        <x:f>DATE(YEAR(B174),MONTH(B174)+1,DAY(B174))</x:f>
        <x:v>51489</x:v>
      </x:c>
      <x:c r="C175" s="96" t="n">
        <x:f>I174</x:f>
        <x:v>0</x:v>
      </x:c>
      <x:c r="D175" s="96" t="n">
        <x:f>IF(C175&lt;=0,0,MIN(C175+E175,IF('Расчёт'!$B$10="Аннуитетный",IF('Расчёт'!$B$18="Сократить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175/('Расчёт'!$B$9*12-A175+1),C175*('Расчёт'!$B$8/1200)*(1+'Расчёт'!$B$8/1200)^('Расчёт'!$B$9*12-A175+1)/((1+'Расчёт'!$B$8/1200)^('Расчёт'!$B$9*12-A175+1)-1))),IF('Расчёт'!$B$18="Сократить срок",'Расчёт'!$I$5/('Расчёт'!$B$9*12)+E175,C175/('Расчёт'!$B$9*12-A175+1)+E175))))</x:f>
        <x:v>0</x:v>
      </x:c>
      <x:c r="E175" s="96" t="n">
        <x:f>IF(C175&gt;0,C175*'Расчёт'!$B$8/1200,0)</x:f>
        <x:v>0</x:v>
      </x:c>
      <x:c r="F175" s="96" t="n">
        <x:f>MAX(MIN(D175-E175,C175),0)</x:f>
        <x:v>0</x:v>
      </x:c>
      <x:c r="G175" s="96" t="n">
        <x:f>MIN(MAX('Расчёт'!$B$14+IF(AND('Расчёт'!$B$16&gt;0,'Расчёт'!$B$17&lt;&gt;"",B175&gt;='Расчёт'!$B$17,B174&lt;'Расчёт'!$B$17),'Расчёт'!$B$16,0),0),MAX(C175-F175,0))</x:f>
        <x:v>0</x:v>
      </x:c>
      <x:c r="H175" s="96" t="n">
        <x:f>IF(C175&gt;0,D175+G175+'Расчёт'!$B$22,0)</x:f>
        <x:v>0</x:v>
      </x:c>
      <x:c r="I175" s="96" t="n">
        <x:f>MAX(C175-F175-G175,0)</x:f>
        <x:v>0</x:v>
      </x:c>
      <x:c r="J175" s="92"/>
      <x:c r="K175" s="96" t="n">
        <x:f>O174</x:f>
        <x:v>5395710.519309752</x:v>
      </x:c>
      <x:c r="L175" s="96" t="n">
        <x:f>IF(K175&lt;=0,0,MIN(K175+M175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175)))</x:f>
        <x:v>126551.72637412467</x:v>
      </x:c>
      <x:c r="M175" s="96" t="n">
        <x:f>IF(K175&gt;0,K175*'Расчёт'!$B$8/1200,0)</x:f>
        <x:v>83183.87050602534</x:v>
      </x:c>
      <x:c r="N175" s="96" t="n">
        <x:f>MAX(MIN(L175-M175,K175),0)</x:f>
        <x:v>43367.85586809933</x:v>
      </x:c>
      <x:c r="O175" s="96" t="n">
        <x:f>MAX(K175-N175,0)</x:f>
        <x:v>5352342.663441652</x:v>
      </x:c>
    </x:row>
    <x:row r="176" ht="18" customHeight="1">
      <x:c r="A176" s="98" t="n">
        <x:f>A175+1</x:f>
        <x:v>172</x:v>
      </x:c>
      <x:c r="B176" s="100" t="n">
        <x:f>DATE(YEAR(B175),MONTH(B175)+1,DAY(B175))</x:f>
        <x:v>51520</x:v>
      </x:c>
      <x:c r="C176" s="96" t="n">
        <x:f>I175</x:f>
        <x:v>0</x:v>
      </x:c>
      <x:c r="D176" s="96" t="n">
        <x:f>IF(C176&lt;=0,0,MIN(C176+E176,IF('Расчёт'!$B$10="Аннуитетный",IF('Расчёт'!$B$18="Сократить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176/('Расчёт'!$B$9*12-A176+1),C176*('Расчёт'!$B$8/1200)*(1+'Расчёт'!$B$8/1200)^('Расчёт'!$B$9*12-A176+1)/((1+'Расчёт'!$B$8/1200)^('Расчёт'!$B$9*12-A176+1)-1))),IF('Расчёт'!$B$18="Сократить срок",'Расчёт'!$I$5/('Расчёт'!$B$9*12)+E176,C176/('Расчёт'!$B$9*12-A176+1)+E176))))</x:f>
        <x:v>0</x:v>
      </x:c>
      <x:c r="E176" s="96" t="n">
        <x:f>IF(C176&gt;0,C176*'Расчёт'!$B$8/1200,0)</x:f>
        <x:v>0</x:v>
      </x:c>
      <x:c r="F176" s="96" t="n">
        <x:f>MAX(MIN(D176-E176,C176),0)</x:f>
        <x:v>0</x:v>
      </x:c>
      <x:c r="G176" s="96" t="n">
        <x:f>MIN(MAX('Расчёт'!$B$14+IF(AND('Расчёт'!$B$16&gt;0,'Расчёт'!$B$17&lt;&gt;"",B176&gt;='Расчёт'!$B$17,B175&lt;'Расчёт'!$B$17),'Расчёт'!$B$16,0),0),MAX(C176-F176,0))</x:f>
        <x:v>0</x:v>
      </x:c>
      <x:c r="H176" s="96" t="n">
        <x:f>IF(C176&gt;0,D176+G176+'Расчёт'!$B$22,0)</x:f>
        <x:v>0</x:v>
      </x:c>
      <x:c r="I176" s="96" t="n">
        <x:f>MAX(C176-F176-G176,0)</x:f>
        <x:v>0</x:v>
      </x:c>
      <x:c r="J176" s="92"/>
      <x:c r="K176" s="96" t="n">
        <x:f>O175</x:f>
        <x:v>5352342.663441652</x:v>
      </x:c>
      <x:c r="L176" s="96" t="n">
        <x:f>IF(K176&lt;=0,0,MIN(K176+M176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176)))</x:f>
        <x:v>126551.72637412467</x:v>
      </x:c>
      <x:c r="M176" s="96" t="n">
        <x:f>IF(K176&gt;0,K176*'Расчёт'!$B$8/1200,0)</x:f>
        <x:v>82515.28272805881</x:v>
      </x:c>
      <x:c r="N176" s="96" t="n">
        <x:f>MAX(MIN(L176-M176,K176),0)</x:f>
        <x:v>44036.44364606586</x:v>
      </x:c>
      <x:c r="O176" s="96" t="n">
        <x:f>MAX(K176-N176,0)</x:f>
        <x:v>5308306.219795587</x:v>
      </x:c>
    </x:row>
    <x:row r="177" ht="18" customHeight="1">
      <x:c r="A177" s="98" t="n">
        <x:f>A176+1</x:f>
        <x:v>173</x:v>
      </x:c>
      <x:c r="B177" s="100" t="n">
        <x:f>DATE(YEAR(B176),MONTH(B176)+1,DAY(B176))</x:f>
        <x:v>51551</x:v>
      </x:c>
      <x:c r="C177" s="96" t="n">
        <x:f>I176</x:f>
        <x:v>0</x:v>
      </x:c>
      <x:c r="D177" s="96" t="n">
        <x:f>IF(C177&lt;=0,0,MIN(C177+E177,IF('Расчёт'!$B$10="Аннуитетный",IF('Расчёт'!$B$18="Сократить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177/('Расчёт'!$B$9*12-A177+1),C177*('Расчёт'!$B$8/1200)*(1+'Расчёт'!$B$8/1200)^('Расчёт'!$B$9*12-A177+1)/((1+'Расчёт'!$B$8/1200)^('Расчёт'!$B$9*12-A177+1)-1))),IF('Расчёт'!$B$18="Сократить срок",'Расчёт'!$I$5/('Расчёт'!$B$9*12)+E177,C177/('Расчёт'!$B$9*12-A177+1)+E177))))</x:f>
        <x:v>0</x:v>
      </x:c>
      <x:c r="E177" s="96" t="n">
        <x:f>IF(C177&gt;0,C177*'Расчёт'!$B$8/1200,0)</x:f>
        <x:v>0</x:v>
      </x:c>
      <x:c r="F177" s="96" t="n">
        <x:f>MAX(MIN(D177-E177,C177),0)</x:f>
        <x:v>0</x:v>
      </x:c>
      <x:c r="G177" s="96" t="n">
        <x:f>MIN(MAX('Расчёт'!$B$14+IF(AND('Расчёт'!$B$16&gt;0,'Расчёт'!$B$17&lt;&gt;"",B177&gt;='Расчёт'!$B$17,B176&lt;'Расчёт'!$B$17),'Расчёт'!$B$16,0),0),MAX(C177-F177,0))</x:f>
        <x:v>0</x:v>
      </x:c>
      <x:c r="H177" s="96" t="n">
        <x:f>IF(C177&gt;0,D177+G177+'Расчёт'!$B$22,0)</x:f>
        <x:v>0</x:v>
      </x:c>
      <x:c r="I177" s="96" t="n">
        <x:f>MAX(C177-F177-G177,0)</x:f>
        <x:v>0</x:v>
      </x:c>
      <x:c r="J177" s="92"/>
      <x:c r="K177" s="96" t="n">
        <x:f>O176</x:f>
        <x:v>5308306.219795587</x:v>
      </x:c>
      <x:c r="L177" s="96" t="n">
        <x:f>IF(K177&lt;=0,0,MIN(K177+M177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177)))</x:f>
        <x:v>126551.72637412467</x:v>
      </x:c>
      <x:c r="M177" s="96" t="n">
        <x:f>IF(K177&gt;0,K177*'Расчёт'!$B$8/1200,0)</x:f>
        <x:v>81836.38755518195</x:v>
      </x:c>
      <x:c r="N177" s="96" t="n">
        <x:f>MAX(MIN(L177-M177,K177),0)</x:f>
        <x:v>44715.33881894272</x:v>
      </x:c>
      <x:c r="O177" s="96" t="n">
        <x:f>MAX(K177-N177,0)</x:f>
        <x:v>5263590.880976643</x:v>
      </x:c>
    </x:row>
    <x:row r="178" ht="18" customHeight="1">
      <x:c r="A178" s="98" t="n">
        <x:f>A177+1</x:f>
        <x:v>174</x:v>
      </x:c>
      <x:c r="B178" s="100" t="n">
        <x:f>DATE(YEAR(B177),MONTH(B177)+1,DAY(B177))</x:f>
        <x:v>51579</x:v>
      </x:c>
      <x:c r="C178" s="96" t="n">
        <x:f>I177</x:f>
        <x:v>0</x:v>
      </x:c>
      <x:c r="D178" s="96" t="n">
        <x:f>IF(C178&lt;=0,0,MIN(C178+E178,IF('Расчёт'!$B$10="Аннуитетный",IF('Расчёт'!$B$18="Сократить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178/('Расчёт'!$B$9*12-A178+1),C178*('Расчёт'!$B$8/1200)*(1+'Расчёт'!$B$8/1200)^('Расчёт'!$B$9*12-A178+1)/((1+'Расчёт'!$B$8/1200)^('Расчёт'!$B$9*12-A178+1)-1))),IF('Расчёт'!$B$18="Сократить срок",'Расчёт'!$I$5/('Расчёт'!$B$9*12)+E178,C178/('Расчёт'!$B$9*12-A178+1)+E178))))</x:f>
        <x:v>0</x:v>
      </x:c>
      <x:c r="E178" s="96" t="n">
        <x:f>IF(C178&gt;0,C178*'Расчёт'!$B$8/1200,0)</x:f>
        <x:v>0</x:v>
      </x:c>
      <x:c r="F178" s="96" t="n">
        <x:f>MAX(MIN(D178-E178,C178),0)</x:f>
        <x:v>0</x:v>
      </x:c>
      <x:c r="G178" s="96" t="n">
        <x:f>MIN(MAX('Расчёт'!$B$14+IF(AND('Расчёт'!$B$16&gt;0,'Расчёт'!$B$17&lt;&gt;"",B178&gt;='Расчёт'!$B$17,B177&lt;'Расчёт'!$B$17),'Расчёт'!$B$16,0),0),MAX(C178-F178,0))</x:f>
        <x:v>0</x:v>
      </x:c>
      <x:c r="H178" s="96" t="n">
        <x:f>IF(C178&gt;0,D178+G178+'Расчёт'!$B$22,0)</x:f>
        <x:v>0</x:v>
      </x:c>
      <x:c r="I178" s="96" t="n">
        <x:f>MAX(C178-F178-G178,0)</x:f>
        <x:v>0</x:v>
      </x:c>
      <x:c r="J178" s="92"/>
      <x:c r="K178" s="96" t="n">
        <x:f>O177</x:f>
        <x:v>5263590.880976643</x:v>
      </x:c>
      <x:c r="L178" s="96" t="n">
        <x:f>IF(K178&lt;=0,0,MIN(K178+M178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178)))</x:f>
        <x:v>126551.72637412467</x:v>
      </x:c>
      <x:c r="M178" s="96" t="n">
        <x:f>IF(K178&gt;0,K178*'Расчёт'!$B$8/1200,0)</x:f>
        <x:v>81147.02608172325</x:v>
      </x:c>
      <x:c r="N178" s="96" t="n">
        <x:f>MAX(MIN(L178-M178,K178),0)</x:f>
        <x:v>45404.70029240142</x:v>
      </x:c>
      <x:c r="O178" s="96" t="n">
        <x:f>MAX(K178-N178,0)</x:f>
        <x:v>5218186.180684242</x:v>
      </x:c>
    </x:row>
    <x:row r="179" ht="18" customHeight="1">
      <x:c r="A179" s="98" t="n">
        <x:f>A178+1</x:f>
        <x:v>175</x:v>
      </x:c>
      <x:c r="B179" s="100" t="n">
        <x:f>DATE(YEAR(B178),MONTH(B178)+1,DAY(B178))</x:f>
        <x:v>51610</x:v>
      </x:c>
      <x:c r="C179" s="96" t="n">
        <x:f>I178</x:f>
        <x:v>0</x:v>
      </x:c>
      <x:c r="D179" s="96" t="n">
        <x:f>IF(C179&lt;=0,0,MIN(C179+E179,IF('Расчёт'!$B$10="Аннуитетный",IF('Расчёт'!$B$18="Сократить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179/('Расчёт'!$B$9*12-A179+1),C179*('Расчёт'!$B$8/1200)*(1+'Расчёт'!$B$8/1200)^('Расчёт'!$B$9*12-A179+1)/((1+'Расчёт'!$B$8/1200)^('Расчёт'!$B$9*12-A179+1)-1))),IF('Расчёт'!$B$18="Сократить срок",'Расчёт'!$I$5/('Расчёт'!$B$9*12)+E179,C179/('Расчёт'!$B$9*12-A179+1)+E179))))</x:f>
        <x:v>0</x:v>
      </x:c>
      <x:c r="E179" s="96" t="n">
        <x:f>IF(C179&gt;0,C179*'Расчёт'!$B$8/1200,0)</x:f>
        <x:v>0</x:v>
      </x:c>
      <x:c r="F179" s="96" t="n">
        <x:f>MAX(MIN(D179-E179,C179),0)</x:f>
        <x:v>0</x:v>
      </x:c>
      <x:c r="G179" s="96" t="n">
        <x:f>MIN(MAX('Расчёт'!$B$14+IF(AND('Расчёт'!$B$16&gt;0,'Расчёт'!$B$17&lt;&gt;"",B179&gt;='Расчёт'!$B$17,B178&lt;'Расчёт'!$B$17),'Расчёт'!$B$16,0),0),MAX(C179-F179,0))</x:f>
        <x:v>0</x:v>
      </x:c>
      <x:c r="H179" s="96" t="n">
        <x:f>IF(C179&gt;0,D179+G179+'Расчёт'!$B$22,0)</x:f>
        <x:v>0</x:v>
      </x:c>
      <x:c r="I179" s="96" t="n">
        <x:f>MAX(C179-F179-G179,0)</x:f>
        <x:v>0</x:v>
      </x:c>
      <x:c r="J179" s="92"/>
      <x:c r="K179" s="96" t="n">
        <x:f>O178</x:f>
        <x:v>5218186.180684242</x:v>
      </x:c>
      <x:c r="L179" s="96" t="n">
        <x:f>IF(K179&lt;=0,0,MIN(K179+M179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179)))</x:f>
        <x:v>126551.72637412467</x:v>
      </x:c>
      <x:c r="M179" s="96" t="n">
        <x:f>IF(K179&gt;0,K179*'Расчёт'!$B$8/1200,0)</x:f>
        <x:v>80447.0369522154</x:v>
      </x:c>
      <x:c r="N179" s="96" t="n">
        <x:f>MAX(MIN(L179-M179,K179),0)</x:f>
        <x:v>46104.689421909265</x:v>
      </x:c>
      <x:c r="O179" s="96" t="n">
        <x:f>MAX(K179-N179,0)</x:f>
        <x:v>5172081.4912623335</x:v>
      </x:c>
    </x:row>
    <x:row r="180" ht="18" customHeight="1">
      <x:c r="A180" s="98" t="n">
        <x:f>A179+1</x:f>
        <x:v>176</x:v>
      </x:c>
      <x:c r="B180" s="100" t="n">
        <x:f>DATE(YEAR(B179),MONTH(B179)+1,DAY(B179))</x:f>
        <x:v>51640</x:v>
      </x:c>
      <x:c r="C180" s="96" t="n">
        <x:f>I179</x:f>
        <x:v>0</x:v>
      </x:c>
      <x:c r="D180" s="96" t="n">
        <x:f>IF(C180&lt;=0,0,MIN(C180+E180,IF('Расчёт'!$B$10="Аннуитетный",IF('Расчёт'!$B$18="Сократить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180/('Расчёт'!$B$9*12-A180+1),C180*('Расчёт'!$B$8/1200)*(1+'Расчёт'!$B$8/1200)^('Расчёт'!$B$9*12-A180+1)/((1+'Расчёт'!$B$8/1200)^('Расчёт'!$B$9*12-A180+1)-1))),IF('Расчёт'!$B$18="Сократить срок",'Расчёт'!$I$5/('Расчёт'!$B$9*12)+E180,C180/('Расчёт'!$B$9*12-A180+1)+E180))))</x:f>
        <x:v>0</x:v>
      </x:c>
      <x:c r="E180" s="96" t="n">
        <x:f>IF(C180&gt;0,C180*'Расчёт'!$B$8/1200,0)</x:f>
        <x:v>0</x:v>
      </x:c>
      <x:c r="F180" s="96" t="n">
        <x:f>MAX(MIN(D180-E180,C180),0)</x:f>
        <x:v>0</x:v>
      </x:c>
      <x:c r="G180" s="96" t="n">
        <x:f>MIN(MAX('Расчёт'!$B$14+IF(AND('Расчёт'!$B$16&gt;0,'Расчёт'!$B$17&lt;&gt;"",B180&gt;='Расчёт'!$B$17,B179&lt;'Расчёт'!$B$17),'Расчёт'!$B$16,0),0),MAX(C180-F180,0))</x:f>
        <x:v>0</x:v>
      </x:c>
      <x:c r="H180" s="96" t="n">
        <x:f>IF(C180&gt;0,D180+G180+'Расчёт'!$B$22,0)</x:f>
        <x:v>0</x:v>
      </x:c>
      <x:c r="I180" s="96" t="n">
        <x:f>MAX(C180-F180-G180,0)</x:f>
        <x:v>0</x:v>
      </x:c>
      <x:c r="J180" s="92"/>
      <x:c r="K180" s="96" t="n">
        <x:f>O179</x:f>
        <x:v>5172081.4912623335</x:v>
      </x:c>
      <x:c r="L180" s="96" t="n">
        <x:f>IF(K180&lt;=0,0,MIN(K180+M180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180)))</x:f>
        <x:v>126551.72637412467</x:v>
      </x:c>
      <x:c r="M180" s="96" t="n">
        <x:f>IF(K180&gt;0,K180*'Расчёт'!$B$8/1200,0)</x:f>
        <x:v>79736.25632362765</x:v>
      </x:c>
      <x:c r="N180" s="96" t="n">
        <x:f>MAX(MIN(L180-M180,K180),0)</x:f>
        <x:v>46815.470050497024</x:v>
      </x:c>
      <x:c r="O180" s="96" t="n">
        <x:f>MAX(K180-N180,0)</x:f>
        <x:v>5125266.0212118365</x:v>
      </x:c>
    </x:row>
    <x:row r="181" ht="18" customHeight="1">
      <x:c r="A181" s="98" t="n">
        <x:f>A180+1</x:f>
        <x:v>177</x:v>
      </x:c>
      <x:c r="B181" s="100" t="n">
        <x:f>DATE(YEAR(B180),MONTH(B180)+1,DAY(B180))</x:f>
        <x:v>51671</x:v>
      </x:c>
      <x:c r="C181" s="96" t="n">
        <x:f>I180</x:f>
        <x:v>0</x:v>
      </x:c>
      <x:c r="D181" s="96" t="n">
        <x:f>IF(C181&lt;=0,0,MIN(C181+E181,IF('Расчёт'!$B$10="Аннуитетный",IF('Расчёт'!$B$18="Сократить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181/('Расчёт'!$B$9*12-A181+1),C181*('Расчёт'!$B$8/1200)*(1+'Расчёт'!$B$8/1200)^('Расчёт'!$B$9*12-A181+1)/((1+'Расчёт'!$B$8/1200)^('Расчёт'!$B$9*12-A181+1)-1))),IF('Расчёт'!$B$18="Сократить срок",'Расчёт'!$I$5/('Расчёт'!$B$9*12)+E181,C181/('Расчёт'!$B$9*12-A181+1)+E181))))</x:f>
        <x:v>0</x:v>
      </x:c>
      <x:c r="E181" s="96" t="n">
        <x:f>IF(C181&gt;0,C181*'Расчёт'!$B$8/1200,0)</x:f>
        <x:v>0</x:v>
      </x:c>
      <x:c r="F181" s="96" t="n">
        <x:f>MAX(MIN(D181-E181,C181),0)</x:f>
        <x:v>0</x:v>
      </x:c>
      <x:c r="G181" s="96" t="n">
        <x:f>MIN(MAX('Расчёт'!$B$14+IF(AND('Расчёт'!$B$16&gt;0,'Расчёт'!$B$17&lt;&gt;"",B181&gt;='Расчёт'!$B$17,B180&lt;'Расчёт'!$B$17),'Расчёт'!$B$16,0),0),MAX(C181-F181,0))</x:f>
        <x:v>0</x:v>
      </x:c>
      <x:c r="H181" s="96" t="n">
        <x:f>IF(C181&gt;0,D181+G181+'Расчёт'!$B$22,0)</x:f>
        <x:v>0</x:v>
      </x:c>
      <x:c r="I181" s="96" t="n">
        <x:f>MAX(C181-F181-G181,0)</x:f>
        <x:v>0</x:v>
      </x:c>
      <x:c r="J181" s="92"/>
      <x:c r="K181" s="96" t="n">
        <x:f>O180</x:f>
        <x:v>5125266.0212118365</x:v>
      </x:c>
      <x:c r="L181" s="96" t="n">
        <x:f>IF(K181&lt;=0,0,MIN(K181+M181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181)))</x:f>
        <x:v>126551.72637412467</x:v>
      </x:c>
      <x:c r="M181" s="96" t="n">
        <x:f>IF(K181&gt;0,K181*'Расчёт'!$B$8/1200,0)</x:f>
        <x:v>79014.51782701582</x:v>
      </x:c>
      <x:c r="N181" s="96" t="n">
        <x:f>MAX(MIN(L181-M181,K181),0)</x:f>
        <x:v>47537.20854710885</x:v>
      </x:c>
      <x:c r="O181" s="96" t="n">
        <x:f>MAX(K181-N181,0)</x:f>
        <x:v>5077728.812664728</x:v>
      </x:c>
    </x:row>
    <x:row r="182" ht="18" customHeight="1">
      <x:c r="A182" s="98" t="n">
        <x:f>A181+1</x:f>
        <x:v>178</x:v>
      </x:c>
      <x:c r="B182" s="100" t="n">
        <x:f>DATE(YEAR(B181),MONTH(B181)+1,DAY(B181))</x:f>
        <x:v>51701</x:v>
      </x:c>
      <x:c r="C182" s="96" t="n">
        <x:f>I181</x:f>
        <x:v>0</x:v>
      </x:c>
      <x:c r="D182" s="96" t="n">
        <x:f>IF(C182&lt;=0,0,MIN(C182+E182,IF('Расчёт'!$B$10="Аннуитетный",IF('Расчёт'!$B$18="Сократить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182/('Расчёт'!$B$9*12-A182+1),C182*('Расчёт'!$B$8/1200)*(1+'Расчёт'!$B$8/1200)^('Расчёт'!$B$9*12-A182+1)/((1+'Расчёт'!$B$8/1200)^('Расчёт'!$B$9*12-A182+1)-1))),IF('Расчёт'!$B$18="Сократить срок",'Расчёт'!$I$5/('Расчёт'!$B$9*12)+E182,C182/('Расчёт'!$B$9*12-A182+1)+E182))))</x:f>
        <x:v>0</x:v>
      </x:c>
      <x:c r="E182" s="96" t="n">
        <x:f>IF(C182&gt;0,C182*'Расчёт'!$B$8/1200,0)</x:f>
        <x:v>0</x:v>
      </x:c>
      <x:c r="F182" s="96" t="n">
        <x:f>MAX(MIN(D182-E182,C182),0)</x:f>
        <x:v>0</x:v>
      </x:c>
      <x:c r="G182" s="96" t="n">
        <x:f>MIN(MAX('Расчёт'!$B$14+IF(AND('Расчёт'!$B$16&gt;0,'Расчёт'!$B$17&lt;&gt;"",B182&gt;='Расчёт'!$B$17,B181&lt;'Расчёт'!$B$17),'Расчёт'!$B$16,0),0),MAX(C182-F182,0))</x:f>
        <x:v>0</x:v>
      </x:c>
      <x:c r="H182" s="96" t="n">
        <x:f>IF(C182&gt;0,D182+G182+'Расчёт'!$B$22,0)</x:f>
        <x:v>0</x:v>
      </x:c>
      <x:c r="I182" s="96" t="n">
        <x:f>MAX(C182-F182-G182,0)</x:f>
        <x:v>0</x:v>
      </x:c>
      <x:c r="J182" s="92"/>
      <x:c r="K182" s="96" t="n">
        <x:f>O181</x:f>
        <x:v>5077728.812664728</x:v>
      </x:c>
      <x:c r="L182" s="96" t="n">
        <x:f>IF(K182&lt;=0,0,MIN(K182+M182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182)))</x:f>
        <x:v>126551.72637412467</x:v>
      </x:c>
      <x:c r="M182" s="96" t="n">
        <x:f>IF(K182&gt;0,K182*'Расчёт'!$B$8/1200,0)</x:f>
        <x:v>78281.65252858122</x:v>
      </x:c>
      <x:c r="N182" s="96" t="n">
        <x:f>MAX(MIN(L182-M182,K182),0)</x:f>
        <x:v>48270.07384554345</x:v>
      </x:c>
      <x:c r="O182" s="96" t="n">
        <x:f>MAX(K182-N182,0)</x:f>
        <x:v>5029458.738819184</x:v>
      </x:c>
    </x:row>
    <x:row r="183" ht="18" customHeight="1">
      <x:c r="A183" s="98" t="n">
        <x:f>A182+1</x:f>
        <x:v>179</x:v>
      </x:c>
      <x:c r="B183" s="100" t="n">
        <x:f>DATE(YEAR(B182),MONTH(B182)+1,DAY(B182))</x:f>
        <x:v>51732</x:v>
      </x:c>
      <x:c r="C183" s="96" t="n">
        <x:f>I182</x:f>
        <x:v>0</x:v>
      </x:c>
      <x:c r="D183" s="96" t="n">
        <x:f>IF(C183&lt;=0,0,MIN(C183+E183,IF('Расчёт'!$B$10="Аннуитетный",IF('Расчёт'!$B$18="Сократить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183/('Расчёт'!$B$9*12-A183+1),C183*('Расчёт'!$B$8/1200)*(1+'Расчёт'!$B$8/1200)^('Расчёт'!$B$9*12-A183+1)/((1+'Расчёт'!$B$8/1200)^('Расчёт'!$B$9*12-A183+1)-1))),IF('Расчёт'!$B$18="Сократить срок",'Расчёт'!$I$5/('Расчёт'!$B$9*12)+E183,C183/('Расчёт'!$B$9*12-A183+1)+E183))))</x:f>
        <x:v>0</x:v>
      </x:c>
      <x:c r="E183" s="96" t="n">
        <x:f>IF(C183&gt;0,C183*'Расчёт'!$B$8/1200,0)</x:f>
        <x:v>0</x:v>
      </x:c>
      <x:c r="F183" s="96" t="n">
        <x:f>MAX(MIN(D183-E183,C183),0)</x:f>
        <x:v>0</x:v>
      </x:c>
      <x:c r="G183" s="96" t="n">
        <x:f>MIN(MAX('Расчёт'!$B$14+IF(AND('Расчёт'!$B$16&gt;0,'Расчёт'!$B$17&lt;&gt;"",B183&gt;='Расчёт'!$B$17,B182&lt;'Расчёт'!$B$17),'Расчёт'!$B$16,0),0),MAX(C183-F183,0))</x:f>
        <x:v>0</x:v>
      </x:c>
      <x:c r="H183" s="96" t="n">
        <x:f>IF(C183&gt;0,D183+G183+'Расчёт'!$B$22,0)</x:f>
        <x:v>0</x:v>
      </x:c>
      <x:c r="I183" s="96" t="n">
        <x:f>MAX(C183-F183-G183,0)</x:f>
        <x:v>0</x:v>
      </x:c>
      <x:c r="J183" s="92"/>
      <x:c r="K183" s="96" t="n">
        <x:f>O182</x:f>
        <x:v>5029458.738819184</x:v>
      </x:c>
      <x:c r="L183" s="96" t="n">
        <x:f>IF(K183&lt;=0,0,MIN(K183+M183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183)))</x:f>
        <x:v>126551.72637412467</x:v>
      </x:c>
      <x:c r="M183" s="96" t="n">
        <x:f>IF(K183&gt;0,K183*'Расчёт'!$B$8/1200,0)</x:f>
        <x:v>77537.48889012908</x:v>
      </x:c>
      <x:c r="N183" s="96" t="n">
        <x:f>MAX(MIN(L183-M183,K183),0)</x:f>
        <x:v>49014.23748399559</x:v>
      </x:c>
      <x:c r="O183" s="96" t="n">
        <x:f>MAX(K183-N183,0)</x:f>
        <x:v>4980444.501335188</x:v>
      </x:c>
    </x:row>
    <x:row r="184" ht="18" customHeight="1">
      <x:c r="A184" s="98" t="n">
        <x:f>A183+1</x:f>
        <x:v>180</x:v>
      </x:c>
      <x:c r="B184" s="100" t="n">
        <x:f>DATE(YEAR(B183),MONTH(B183)+1,DAY(B183))</x:f>
        <x:v>51763</x:v>
      </x:c>
      <x:c r="C184" s="96" t="n">
        <x:f>I183</x:f>
        <x:v>0</x:v>
      </x:c>
      <x:c r="D184" s="96" t="n">
        <x:f>IF(C184&lt;=0,0,MIN(C184+E184,IF('Расчёт'!$B$10="Аннуитетный",IF('Расчёт'!$B$18="Сократить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184/('Расчёт'!$B$9*12-A184+1),C184*('Расчёт'!$B$8/1200)*(1+'Расчёт'!$B$8/1200)^('Расчёт'!$B$9*12-A184+1)/((1+'Расчёт'!$B$8/1200)^('Расчёт'!$B$9*12-A184+1)-1))),IF('Расчёт'!$B$18="Сократить срок",'Расчёт'!$I$5/('Расчёт'!$B$9*12)+E184,C184/('Расчёт'!$B$9*12-A184+1)+E184))))</x:f>
        <x:v>0</x:v>
      </x:c>
      <x:c r="E184" s="96" t="n">
        <x:f>IF(C184&gt;0,C184*'Расчёт'!$B$8/1200,0)</x:f>
        <x:v>0</x:v>
      </x:c>
      <x:c r="F184" s="96" t="n">
        <x:f>MAX(MIN(D184-E184,C184),0)</x:f>
        <x:v>0</x:v>
      </x:c>
      <x:c r="G184" s="96" t="n">
        <x:f>MIN(MAX('Расчёт'!$B$14+IF(AND('Расчёт'!$B$16&gt;0,'Расчёт'!$B$17&lt;&gt;"",B184&gt;='Расчёт'!$B$17,B183&lt;'Расчёт'!$B$17),'Расчёт'!$B$16,0),0),MAX(C184-F184,0))</x:f>
        <x:v>0</x:v>
      </x:c>
      <x:c r="H184" s="96" t="n">
        <x:f>IF(C184&gt;0,D184+G184+'Расчёт'!$B$22,0)</x:f>
        <x:v>0</x:v>
      </x:c>
      <x:c r="I184" s="96" t="n">
        <x:f>MAX(C184-F184-G184,0)</x:f>
        <x:v>0</x:v>
      </x:c>
      <x:c r="J184" s="92"/>
      <x:c r="K184" s="96" t="n">
        <x:f>O183</x:f>
        <x:v>4980444.501335188</x:v>
      </x:c>
      <x:c r="L184" s="96" t="n">
        <x:f>IF(K184&lt;=0,0,MIN(K184+M184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184)))</x:f>
        <x:v>126551.72637412467</x:v>
      </x:c>
      <x:c r="M184" s="96" t="n">
        <x:f>IF(K184&gt;0,K184*'Расчёт'!$B$8/1200,0)</x:f>
        <x:v>76781.85272891748</x:v>
      </x:c>
      <x:c r="N184" s="96" t="n">
        <x:f>MAX(MIN(L184-M184,K184),0)</x:f>
        <x:v>49769.87364520719</x:v>
      </x:c>
      <x:c r="O184" s="96" t="n">
        <x:f>MAX(K184-N184,0)</x:f>
        <x:v>4930674.627689981</x:v>
      </x:c>
    </x:row>
    <x:row r="185" ht="18" customHeight="1">
      <x:c r="A185" s="98" t="n">
        <x:f>A184+1</x:f>
        <x:v>181</x:v>
      </x:c>
      <x:c r="B185" s="100" t="n">
        <x:f>DATE(YEAR(B184),MONTH(B184)+1,DAY(B184))</x:f>
        <x:v>51793</x:v>
      </x:c>
      <x:c r="C185" s="96" t="n">
        <x:f>I184</x:f>
        <x:v>0</x:v>
      </x:c>
      <x:c r="D185" s="96" t="n">
        <x:f>IF(C185&lt;=0,0,MIN(C185+E185,IF('Расчёт'!$B$10="Аннуитетный",IF('Расчёт'!$B$18="Сократить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185/('Расчёт'!$B$9*12-A185+1),C185*('Расчёт'!$B$8/1200)*(1+'Расчёт'!$B$8/1200)^('Расчёт'!$B$9*12-A185+1)/((1+'Расчёт'!$B$8/1200)^('Расчёт'!$B$9*12-A185+1)-1))),IF('Расчёт'!$B$18="Сократить срок",'Расчёт'!$I$5/('Расчёт'!$B$9*12)+E185,C185/('Расчёт'!$B$9*12-A185+1)+E185))))</x:f>
        <x:v>0</x:v>
      </x:c>
      <x:c r="E185" s="96" t="n">
        <x:f>IF(C185&gt;0,C185*'Расчёт'!$B$8/1200,0)</x:f>
        <x:v>0</x:v>
      </x:c>
      <x:c r="F185" s="96" t="n">
        <x:f>MAX(MIN(D185-E185,C185),0)</x:f>
        <x:v>0</x:v>
      </x:c>
      <x:c r="G185" s="96" t="n">
        <x:f>MIN(MAX('Расчёт'!$B$14+IF(AND('Расчёт'!$B$16&gt;0,'Расчёт'!$B$17&lt;&gt;"",B185&gt;='Расчёт'!$B$17,B184&lt;'Расчёт'!$B$17),'Расчёт'!$B$16,0),0),MAX(C185-F185,0))</x:f>
        <x:v>0</x:v>
      </x:c>
      <x:c r="H185" s="96" t="n">
        <x:f>IF(C185&gt;0,D185+G185+'Расчёт'!$B$22,0)</x:f>
        <x:v>0</x:v>
      </x:c>
      <x:c r="I185" s="96" t="n">
        <x:f>MAX(C185-F185-G185,0)</x:f>
        <x:v>0</x:v>
      </x:c>
      <x:c r="J185" s="92"/>
      <x:c r="K185" s="96" t="n">
        <x:f>O184</x:f>
        <x:v>4930674.627689981</x:v>
      </x:c>
      <x:c r="L185" s="96" t="n">
        <x:f>IF(K185&lt;=0,0,MIN(K185+M185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185)))</x:f>
        <x:v>126551.72637412467</x:v>
      </x:c>
      <x:c r="M185" s="96" t="n">
        <x:f>IF(K185&gt;0,K185*'Расчёт'!$B$8/1200,0)</x:f>
        <x:v>76014.56717688721</x:v>
      </x:c>
      <x:c r="N185" s="96" t="n">
        <x:f>MAX(MIN(L185-M185,K185),0)</x:f>
        <x:v>50537.15919723746</x:v>
      </x:c>
      <x:c r="O185" s="96" t="n">
        <x:f>MAX(K185-N185,0)</x:f>
        <x:v>4880137.468492744</x:v>
      </x:c>
    </x:row>
    <x:row r="186" ht="18" customHeight="1">
      <x:c r="A186" s="98" t="n">
        <x:f>A185+1</x:f>
        <x:v>182</x:v>
      </x:c>
      <x:c r="B186" s="100" t="n">
        <x:f>DATE(YEAR(B185),MONTH(B185)+1,DAY(B185))</x:f>
        <x:v>51824</x:v>
      </x:c>
      <x:c r="C186" s="96" t="n">
        <x:f>I185</x:f>
        <x:v>0</x:v>
      </x:c>
      <x:c r="D186" s="96" t="n">
        <x:f>IF(C186&lt;=0,0,MIN(C186+E186,IF('Расчёт'!$B$10="Аннуитетный",IF('Расчёт'!$B$18="Сократить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186/('Расчёт'!$B$9*12-A186+1),C186*('Расчёт'!$B$8/1200)*(1+'Расчёт'!$B$8/1200)^('Расчёт'!$B$9*12-A186+1)/((1+'Расчёт'!$B$8/1200)^('Расчёт'!$B$9*12-A186+1)-1))),IF('Расчёт'!$B$18="Сократить срок",'Расчёт'!$I$5/('Расчёт'!$B$9*12)+E186,C186/('Расчёт'!$B$9*12-A186+1)+E186))))</x:f>
        <x:v>0</x:v>
      </x:c>
      <x:c r="E186" s="96" t="n">
        <x:f>IF(C186&gt;0,C186*'Расчёт'!$B$8/1200,0)</x:f>
        <x:v>0</x:v>
      </x:c>
      <x:c r="F186" s="96" t="n">
        <x:f>MAX(MIN(D186-E186,C186),0)</x:f>
        <x:v>0</x:v>
      </x:c>
      <x:c r="G186" s="96" t="n">
        <x:f>MIN(MAX('Расчёт'!$B$14+IF(AND('Расчёт'!$B$16&gt;0,'Расчёт'!$B$17&lt;&gt;"",B186&gt;='Расчёт'!$B$17,B185&lt;'Расчёт'!$B$17),'Расчёт'!$B$16,0),0),MAX(C186-F186,0))</x:f>
        <x:v>0</x:v>
      </x:c>
      <x:c r="H186" s="96" t="n">
        <x:f>IF(C186&gt;0,D186+G186+'Расчёт'!$B$22,0)</x:f>
        <x:v>0</x:v>
      </x:c>
      <x:c r="I186" s="96" t="n">
        <x:f>MAX(C186-F186-G186,0)</x:f>
        <x:v>0</x:v>
      </x:c>
      <x:c r="J186" s="92"/>
      <x:c r="K186" s="96" t="n">
        <x:f>O185</x:f>
        <x:v>4880137.468492744</x:v>
      </x:c>
      <x:c r="L186" s="96" t="n">
        <x:f>IF(K186&lt;=0,0,MIN(K186+M186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186)))</x:f>
        <x:v>126551.72637412467</x:v>
      </x:c>
      <x:c r="M186" s="96" t="n">
        <x:f>IF(K186&gt;0,K186*'Расчёт'!$B$8/1200,0)</x:f>
        <x:v>75235.45263926314</x:v>
      </x:c>
      <x:c r="N186" s="96" t="n">
        <x:f>MAX(MIN(L186-M186,K186),0)</x:f>
        <x:v>51316.273734861534</x:v>
      </x:c>
      <x:c r="O186" s="96" t="n">
        <x:f>MAX(K186-N186,0)</x:f>
        <x:v>4828821.194757882</x:v>
      </x:c>
    </x:row>
    <x:row r="187" ht="18" customHeight="1">
      <x:c r="A187" s="98" t="n">
        <x:f>A186+1</x:f>
        <x:v>183</x:v>
      </x:c>
      <x:c r="B187" s="100" t="n">
        <x:f>DATE(YEAR(B186),MONTH(B186)+1,DAY(B186))</x:f>
        <x:v>51854</x:v>
      </x:c>
      <x:c r="C187" s="96" t="n">
        <x:f>I186</x:f>
        <x:v>0</x:v>
      </x:c>
      <x:c r="D187" s="96" t="n">
        <x:f>IF(C187&lt;=0,0,MIN(C187+E187,IF('Расчёт'!$B$10="Аннуитетный",IF('Расчёт'!$B$18="Сократить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187/('Расчёт'!$B$9*12-A187+1),C187*('Расчёт'!$B$8/1200)*(1+'Расчёт'!$B$8/1200)^('Расчёт'!$B$9*12-A187+1)/((1+'Расчёт'!$B$8/1200)^('Расчёт'!$B$9*12-A187+1)-1))),IF('Расчёт'!$B$18="Сократить срок",'Расчёт'!$I$5/('Расчёт'!$B$9*12)+E187,C187/('Расчёт'!$B$9*12-A187+1)+E187))))</x:f>
        <x:v>0</x:v>
      </x:c>
      <x:c r="E187" s="96" t="n">
        <x:f>IF(C187&gt;0,C187*'Расчёт'!$B$8/1200,0)</x:f>
        <x:v>0</x:v>
      </x:c>
      <x:c r="F187" s="96" t="n">
        <x:f>MAX(MIN(D187-E187,C187),0)</x:f>
        <x:v>0</x:v>
      </x:c>
      <x:c r="G187" s="96" t="n">
        <x:f>MIN(MAX('Расчёт'!$B$14+IF(AND('Расчёт'!$B$16&gt;0,'Расчёт'!$B$17&lt;&gt;"",B187&gt;='Расчёт'!$B$17,B186&lt;'Расчёт'!$B$17),'Расчёт'!$B$16,0),0),MAX(C187-F187,0))</x:f>
        <x:v>0</x:v>
      </x:c>
      <x:c r="H187" s="96" t="n">
        <x:f>IF(C187&gt;0,D187+G187+'Расчёт'!$B$22,0)</x:f>
        <x:v>0</x:v>
      </x:c>
      <x:c r="I187" s="96" t="n">
        <x:f>MAX(C187-F187-G187,0)</x:f>
        <x:v>0</x:v>
      </x:c>
      <x:c r="J187" s="92"/>
      <x:c r="K187" s="96" t="n">
        <x:f>O186</x:f>
        <x:v>4828821.194757882</x:v>
      </x:c>
      <x:c r="L187" s="96" t="n">
        <x:f>IF(K187&lt;=0,0,MIN(K187+M187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187)))</x:f>
        <x:v>126551.72637412467</x:v>
      </x:c>
      <x:c r="M187" s="96" t="n">
        <x:f>IF(K187&gt;0,K187*'Расчёт'!$B$8/1200,0)</x:f>
        <x:v>74444.32675251733</x:v>
      </x:c>
      <x:c r="N187" s="96" t="n">
        <x:f>MAX(MIN(L187-M187,K187),0)</x:f>
        <x:v>52107.39962160734</x:v>
      </x:c>
      <x:c r="O187" s="96" t="n">
        <x:f>MAX(K187-N187,0)</x:f>
        <x:v>4776713.795136274</x:v>
      </x:c>
    </x:row>
    <x:row r="188" ht="18" customHeight="1">
      <x:c r="A188" s="98" t="n">
        <x:f>A187+1</x:f>
        <x:v>184</x:v>
      </x:c>
      <x:c r="B188" s="100" t="n">
        <x:f>DATE(YEAR(B187),MONTH(B187)+1,DAY(B187))</x:f>
        <x:v>51885</x:v>
      </x:c>
      <x:c r="C188" s="96" t="n">
        <x:f>I187</x:f>
        <x:v>0</x:v>
      </x:c>
      <x:c r="D188" s="96" t="n">
        <x:f>IF(C188&lt;=0,0,MIN(C188+E188,IF('Расчёт'!$B$10="Аннуитетный",IF('Расчёт'!$B$18="Сократить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188/('Расчёт'!$B$9*12-A188+1),C188*('Расчёт'!$B$8/1200)*(1+'Расчёт'!$B$8/1200)^('Расчёт'!$B$9*12-A188+1)/((1+'Расчёт'!$B$8/1200)^('Расчёт'!$B$9*12-A188+1)-1))),IF('Расчёт'!$B$18="Сократить срок",'Расчёт'!$I$5/('Расчёт'!$B$9*12)+E188,C188/('Расчёт'!$B$9*12-A188+1)+E188))))</x:f>
        <x:v>0</x:v>
      </x:c>
      <x:c r="E188" s="96" t="n">
        <x:f>IF(C188&gt;0,C188*'Расчёт'!$B$8/1200,0)</x:f>
        <x:v>0</x:v>
      </x:c>
      <x:c r="F188" s="96" t="n">
        <x:f>MAX(MIN(D188-E188,C188),0)</x:f>
        <x:v>0</x:v>
      </x:c>
      <x:c r="G188" s="96" t="n">
        <x:f>MIN(MAX('Расчёт'!$B$14+IF(AND('Расчёт'!$B$16&gt;0,'Расчёт'!$B$17&lt;&gt;"",B188&gt;='Расчёт'!$B$17,B187&lt;'Расчёт'!$B$17),'Расчёт'!$B$16,0),0),MAX(C188-F188,0))</x:f>
        <x:v>0</x:v>
      </x:c>
      <x:c r="H188" s="96" t="n">
        <x:f>IF(C188&gt;0,D188+G188+'Расчёт'!$B$22,0)</x:f>
        <x:v>0</x:v>
      </x:c>
      <x:c r="I188" s="96" t="n">
        <x:f>MAX(C188-F188-G188,0)</x:f>
        <x:v>0</x:v>
      </x:c>
      <x:c r="J188" s="92"/>
      <x:c r="K188" s="96" t="n">
        <x:f>O187</x:f>
        <x:v>4776713.795136274</x:v>
      </x:c>
      <x:c r="L188" s="96" t="n">
        <x:f>IF(K188&lt;=0,0,MIN(K188+M188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188)))</x:f>
        <x:v>126551.72637412467</x:v>
      </x:c>
      <x:c r="M188" s="96" t="n">
        <x:f>IF(K188&gt;0,K188*'Расчёт'!$B$8/1200,0)</x:f>
        <x:v>73641.00434168422</x:v>
      </x:c>
      <x:c r="N188" s="96" t="n">
        <x:f>MAX(MIN(L188-M188,K188),0)</x:f>
        <x:v>52910.72203244045</x:v>
      </x:c>
      <x:c r="O188" s="96" t="n">
        <x:f>MAX(K188-N188,0)</x:f>
        <x:v>4723803.073103833</x:v>
      </x:c>
    </x:row>
    <x:row r="189" ht="18" customHeight="1">
      <x:c r="A189" s="98" t="n">
        <x:f>A188+1</x:f>
        <x:v>185</x:v>
      </x:c>
      <x:c r="B189" s="100" t="n">
        <x:f>DATE(YEAR(B188),MONTH(B188)+1,DAY(B188))</x:f>
        <x:v>51916</x:v>
      </x:c>
      <x:c r="C189" s="96" t="n">
        <x:f>I188</x:f>
        <x:v>0</x:v>
      </x:c>
      <x:c r="D189" s="96" t="n">
        <x:f>IF(C189&lt;=0,0,MIN(C189+E189,IF('Расчёт'!$B$10="Аннуитетный",IF('Расчёт'!$B$18="Сократить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189/('Расчёт'!$B$9*12-A189+1),C189*('Расчёт'!$B$8/1200)*(1+'Расчёт'!$B$8/1200)^('Расчёт'!$B$9*12-A189+1)/((1+'Расчёт'!$B$8/1200)^('Расчёт'!$B$9*12-A189+1)-1))),IF('Расчёт'!$B$18="Сократить срок",'Расчёт'!$I$5/('Расчёт'!$B$9*12)+E189,C189/('Расчёт'!$B$9*12-A189+1)+E189))))</x:f>
        <x:v>0</x:v>
      </x:c>
      <x:c r="E189" s="96" t="n">
        <x:f>IF(C189&gt;0,C189*'Расчёт'!$B$8/1200,0)</x:f>
        <x:v>0</x:v>
      </x:c>
      <x:c r="F189" s="96" t="n">
        <x:f>MAX(MIN(D189-E189,C189),0)</x:f>
        <x:v>0</x:v>
      </x:c>
      <x:c r="G189" s="96" t="n">
        <x:f>MIN(MAX('Расчёт'!$B$14+IF(AND('Расчёт'!$B$16&gt;0,'Расчёт'!$B$17&lt;&gt;"",B189&gt;='Расчёт'!$B$17,B188&lt;'Расчёт'!$B$17),'Расчёт'!$B$16,0),0),MAX(C189-F189,0))</x:f>
        <x:v>0</x:v>
      </x:c>
      <x:c r="H189" s="96" t="n">
        <x:f>IF(C189&gt;0,D189+G189+'Расчёт'!$B$22,0)</x:f>
        <x:v>0</x:v>
      </x:c>
      <x:c r="I189" s="96" t="n">
        <x:f>MAX(C189-F189-G189,0)</x:f>
        <x:v>0</x:v>
      </x:c>
      <x:c r="J189" s="92"/>
      <x:c r="K189" s="96" t="n">
        <x:f>O188</x:f>
        <x:v>4723803.073103833</x:v>
      </x:c>
      <x:c r="L189" s="96" t="n">
        <x:f>IF(K189&lt;=0,0,MIN(K189+M189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189)))</x:f>
        <x:v>126551.72637412467</x:v>
      </x:c>
      <x:c r="M189" s="96" t="n">
        <x:f>IF(K189&gt;0,K189*'Расчёт'!$B$8/1200,0)</x:f>
        <x:v>72825.29737701743</x:v>
      </x:c>
      <x:c r="N189" s="96" t="n">
        <x:f>MAX(MIN(L189-M189,K189),0)</x:f>
        <x:v>53726.42899710724</x:v>
      </x:c>
      <x:c r="O189" s="96" t="n">
        <x:f>MAX(K189-N189,0)</x:f>
        <x:v>4670076.644106726</x:v>
      </x:c>
    </x:row>
    <x:row r="190" ht="18" customHeight="1">
      <x:c r="A190" s="98" t="n">
        <x:f>A189+1</x:f>
        <x:v>186</x:v>
      </x:c>
      <x:c r="B190" s="100" t="n">
        <x:f>DATE(YEAR(B189),MONTH(B189)+1,DAY(B189))</x:f>
        <x:v>51944</x:v>
      </x:c>
      <x:c r="C190" s="96" t="n">
        <x:f>I189</x:f>
        <x:v>0</x:v>
      </x:c>
      <x:c r="D190" s="96" t="n">
        <x:f>IF(C190&lt;=0,0,MIN(C190+E190,IF('Расчёт'!$B$10="Аннуитетный",IF('Расчёт'!$B$18="Сократить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190/('Расчёт'!$B$9*12-A190+1),C190*('Расчёт'!$B$8/1200)*(1+'Расчёт'!$B$8/1200)^('Расчёт'!$B$9*12-A190+1)/((1+'Расчёт'!$B$8/1200)^('Расчёт'!$B$9*12-A190+1)-1))),IF('Расчёт'!$B$18="Сократить срок",'Расчёт'!$I$5/('Расчёт'!$B$9*12)+E190,C190/('Расчёт'!$B$9*12-A190+1)+E190))))</x:f>
        <x:v>0</x:v>
      </x:c>
      <x:c r="E190" s="96" t="n">
        <x:f>IF(C190&gt;0,C190*'Расчёт'!$B$8/1200,0)</x:f>
        <x:v>0</x:v>
      </x:c>
      <x:c r="F190" s="96" t="n">
        <x:f>MAX(MIN(D190-E190,C190),0)</x:f>
        <x:v>0</x:v>
      </x:c>
      <x:c r="G190" s="96" t="n">
        <x:f>MIN(MAX('Расчёт'!$B$14+IF(AND('Расчёт'!$B$16&gt;0,'Расчёт'!$B$17&lt;&gt;"",B190&gt;='Расчёт'!$B$17,B189&lt;'Расчёт'!$B$17),'Расчёт'!$B$16,0),0),MAX(C190-F190,0))</x:f>
        <x:v>0</x:v>
      </x:c>
      <x:c r="H190" s="96" t="n">
        <x:f>IF(C190&gt;0,D190+G190+'Расчёт'!$B$22,0)</x:f>
        <x:v>0</x:v>
      </x:c>
      <x:c r="I190" s="96" t="n">
        <x:f>MAX(C190-F190-G190,0)</x:f>
        <x:v>0</x:v>
      </x:c>
      <x:c r="J190" s="92"/>
      <x:c r="K190" s="96" t="n">
        <x:f>O189</x:f>
        <x:v>4670076.644106726</x:v>
      </x:c>
      <x:c r="L190" s="96" t="n">
        <x:f>IF(K190&lt;=0,0,MIN(K190+M190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190)))</x:f>
        <x:v>126551.72637412467</x:v>
      </x:c>
      <x:c r="M190" s="96" t="n">
        <x:f>IF(K190&gt;0,K190*'Расчёт'!$B$8/1200,0)</x:f>
        <x:v>71997.0149299787</x:v>
      </x:c>
      <x:c r="N190" s="96" t="n">
        <x:f>MAX(MIN(L190-M190,K190),0)</x:f>
        <x:v>54554.71144414597</x:v>
      </x:c>
      <x:c r="O190" s="96" t="n">
        <x:f>MAX(K190-N190,0)</x:f>
        <x:v>4615521.93266258</x:v>
      </x:c>
    </x:row>
    <x:row r="191" ht="18" customHeight="1">
      <x:c r="A191" s="98" t="n">
        <x:f>A190+1</x:f>
        <x:v>187</x:v>
      </x:c>
      <x:c r="B191" s="100" t="n">
        <x:f>DATE(YEAR(B190),MONTH(B190)+1,DAY(B190))</x:f>
        <x:v>51975</x:v>
      </x:c>
      <x:c r="C191" s="96" t="n">
        <x:f>I190</x:f>
        <x:v>0</x:v>
      </x:c>
      <x:c r="D191" s="96" t="n">
        <x:f>IF(C191&lt;=0,0,MIN(C191+E191,IF('Расчёт'!$B$10="Аннуитетный",IF('Расчёт'!$B$18="Сократить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191/('Расчёт'!$B$9*12-A191+1),C191*('Расчёт'!$B$8/1200)*(1+'Расчёт'!$B$8/1200)^('Расчёт'!$B$9*12-A191+1)/((1+'Расчёт'!$B$8/1200)^('Расчёт'!$B$9*12-A191+1)-1))),IF('Расчёт'!$B$18="Сократить срок",'Расчёт'!$I$5/('Расчёт'!$B$9*12)+E191,C191/('Расчёт'!$B$9*12-A191+1)+E191))))</x:f>
        <x:v>0</x:v>
      </x:c>
      <x:c r="E191" s="96" t="n">
        <x:f>IF(C191&gt;0,C191*'Расчёт'!$B$8/1200,0)</x:f>
        <x:v>0</x:v>
      </x:c>
      <x:c r="F191" s="96" t="n">
        <x:f>MAX(MIN(D191-E191,C191),0)</x:f>
        <x:v>0</x:v>
      </x:c>
      <x:c r="G191" s="96" t="n">
        <x:f>MIN(MAX('Расчёт'!$B$14+IF(AND('Расчёт'!$B$16&gt;0,'Расчёт'!$B$17&lt;&gt;"",B191&gt;='Расчёт'!$B$17,B190&lt;'Расчёт'!$B$17),'Расчёт'!$B$16,0),0),MAX(C191-F191,0))</x:f>
        <x:v>0</x:v>
      </x:c>
      <x:c r="H191" s="96" t="n">
        <x:f>IF(C191&gt;0,D191+G191+'Расчёт'!$B$22,0)</x:f>
        <x:v>0</x:v>
      </x:c>
      <x:c r="I191" s="96" t="n">
        <x:f>MAX(C191-F191-G191,0)</x:f>
        <x:v>0</x:v>
      </x:c>
      <x:c r="J191" s="92"/>
      <x:c r="K191" s="96" t="n">
        <x:f>O190</x:f>
        <x:v>4615521.93266258</x:v>
      </x:c>
      <x:c r="L191" s="96" t="n">
        <x:f>IF(K191&lt;=0,0,MIN(K191+M191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191)))</x:f>
        <x:v>126551.72637412467</x:v>
      </x:c>
      <x:c r="M191" s="96" t="n">
        <x:f>IF(K191&gt;0,K191*'Расчёт'!$B$8/1200,0)</x:f>
        <x:v>71155.96312854812</x:v>
      </x:c>
      <x:c r="N191" s="96" t="n">
        <x:f>MAX(MIN(L191-M191,K191),0)</x:f>
        <x:v>55395.763245576556</x:v>
      </x:c>
      <x:c r="O191" s="96" t="n">
        <x:f>MAX(K191-N191,0)</x:f>
        <x:v>4560126.169417003</x:v>
      </x:c>
    </x:row>
    <x:row r="192" ht="18" customHeight="1">
      <x:c r="A192" s="98" t="n">
        <x:f>A191+1</x:f>
        <x:v>188</x:v>
      </x:c>
      <x:c r="B192" s="100" t="n">
        <x:f>DATE(YEAR(B191),MONTH(B191)+1,DAY(B191))</x:f>
        <x:v>52005</x:v>
      </x:c>
      <x:c r="C192" s="96" t="n">
        <x:f>I191</x:f>
        <x:v>0</x:v>
      </x:c>
      <x:c r="D192" s="96" t="n">
        <x:f>IF(C192&lt;=0,0,MIN(C192+E192,IF('Расчёт'!$B$10="Аннуитетный",IF('Расчёт'!$B$18="Сократить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192/('Расчёт'!$B$9*12-A192+1),C192*('Расчёт'!$B$8/1200)*(1+'Расчёт'!$B$8/1200)^('Расчёт'!$B$9*12-A192+1)/((1+'Расчёт'!$B$8/1200)^('Расчёт'!$B$9*12-A192+1)-1))),IF('Расчёт'!$B$18="Сократить срок",'Расчёт'!$I$5/('Расчёт'!$B$9*12)+E192,C192/('Расчёт'!$B$9*12-A192+1)+E192))))</x:f>
        <x:v>0</x:v>
      </x:c>
      <x:c r="E192" s="96" t="n">
        <x:f>IF(C192&gt;0,C192*'Расчёт'!$B$8/1200,0)</x:f>
        <x:v>0</x:v>
      </x:c>
      <x:c r="F192" s="96" t="n">
        <x:f>MAX(MIN(D192-E192,C192),0)</x:f>
        <x:v>0</x:v>
      </x:c>
      <x:c r="G192" s="96" t="n">
        <x:f>MIN(MAX('Расчёт'!$B$14+IF(AND('Расчёт'!$B$16&gt;0,'Расчёт'!$B$17&lt;&gt;"",B192&gt;='Расчёт'!$B$17,B191&lt;'Расчёт'!$B$17),'Расчёт'!$B$16,0),0),MAX(C192-F192,0))</x:f>
        <x:v>0</x:v>
      </x:c>
      <x:c r="H192" s="96" t="n">
        <x:f>IF(C192&gt;0,D192+G192+'Расчёт'!$B$22,0)</x:f>
        <x:v>0</x:v>
      </x:c>
      <x:c r="I192" s="96" t="n">
        <x:f>MAX(C192-F192-G192,0)</x:f>
        <x:v>0</x:v>
      </x:c>
      <x:c r="J192" s="92"/>
      <x:c r="K192" s="96" t="n">
        <x:f>O191</x:f>
        <x:v>4560126.169417003</x:v>
      </x:c>
      <x:c r="L192" s="96" t="n">
        <x:f>IF(K192&lt;=0,0,MIN(K192+M192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192)))</x:f>
        <x:v>126551.72637412467</x:v>
      </x:c>
      <x:c r="M192" s="96" t="n">
        <x:f>IF(K192&gt;0,K192*'Расчёт'!$B$8/1200,0)</x:f>
        <x:v>70301.94511184547</x:v>
      </x:c>
      <x:c r="N192" s="96" t="n">
        <x:f>MAX(MIN(L192-M192,K192),0)</x:f>
        <x:v>56249.7812622792</x:v>
      </x:c>
      <x:c r="O192" s="96" t="n">
        <x:f>MAX(K192-N192,0)</x:f>
        <x:v>4503876.388154724</x:v>
      </x:c>
    </x:row>
    <x:row r="193" ht="18" customHeight="1">
      <x:c r="A193" s="98" t="n">
        <x:f>A192+1</x:f>
        <x:v>189</x:v>
      </x:c>
      <x:c r="B193" s="100" t="n">
        <x:f>DATE(YEAR(B192),MONTH(B192)+1,DAY(B192))</x:f>
        <x:v>52036</x:v>
      </x:c>
      <x:c r="C193" s="96" t="n">
        <x:f>I192</x:f>
        <x:v>0</x:v>
      </x:c>
      <x:c r="D193" s="96" t="n">
        <x:f>IF(C193&lt;=0,0,MIN(C193+E193,IF('Расчёт'!$B$10="Аннуитетный",IF('Расчёт'!$B$18="Сократить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193/('Расчёт'!$B$9*12-A193+1),C193*('Расчёт'!$B$8/1200)*(1+'Расчёт'!$B$8/1200)^('Расчёт'!$B$9*12-A193+1)/((1+'Расчёт'!$B$8/1200)^('Расчёт'!$B$9*12-A193+1)-1))),IF('Расчёт'!$B$18="Сократить срок",'Расчёт'!$I$5/('Расчёт'!$B$9*12)+E193,C193/('Расчёт'!$B$9*12-A193+1)+E193))))</x:f>
        <x:v>0</x:v>
      </x:c>
      <x:c r="E193" s="96" t="n">
        <x:f>IF(C193&gt;0,C193*'Расчёт'!$B$8/1200,0)</x:f>
        <x:v>0</x:v>
      </x:c>
      <x:c r="F193" s="96" t="n">
        <x:f>MAX(MIN(D193-E193,C193),0)</x:f>
        <x:v>0</x:v>
      </x:c>
      <x:c r="G193" s="96" t="n">
        <x:f>MIN(MAX('Расчёт'!$B$14+IF(AND('Расчёт'!$B$16&gt;0,'Расчёт'!$B$17&lt;&gt;"",B193&gt;='Расчёт'!$B$17,B192&lt;'Расчёт'!$B$17),'Расчёт'!$B$16,0),0),MAX(C193-F193,0))</x:f>
        <x:v>0</x:v>
      </x:c>
      <x:c r="H193" s="96" t="n">
        <x:f>IF(C193&gt;0,D193+G193+'Расчёт'!$B$22,0)</x:f>
        <x:v>0</x:v>
      </x:c>
      <x:c r="I193" s="96" t="n">
        <x:f>MAX(C193-F193-G193,0)</x:f>
        <x:v>0</x:v>
      </x:c>
      <x:c r="J193" s="92"/>
      <x:c r="K193" s="96" t="n">
        <x:f>O192</x:f>
        <x:v>4503876.388154724</x:v>
      </x:c>
      <x:c r="L193" s="96" t="n">
        <x:f>IF(K193&lt;=0,0,MIN(K193+M193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193)))</x:f>
        <x:v>126551.72637412467</x:v>
      </x:c>
      <x:c r="M193" s="96" t="n">
        <x:f>IF(K193&gt;0,K193*'Расчёт'!$B$8/1200,0)</x:f>
        <x:v>69434.76098405199</x:v>
      </x:c>
      <x:c r="N193" s="96" t="n">
        <x:f>MAX(MIN(L193-M193,K193),0)</x:f>
        <x:v>57116.965390072684</x:v>
      </x:c>
      <x:c r="O193" s="96" t="n">
        <x:f>MAX(K193-N193,0)</x:f>
        <x:v>4446759.422764651</x:v>
      </x:c>
    </x:row>
    <x:row r="194" ht="18" customHeight="1">
      <x:c r="A194" s="98" t="n">
        <x:f>A193+1</x:f>
        <x:v>190</x:v>
      </x:c>
      <x:c r="B194" s="100" t="n">
        <x:f>DATE(YEAR(B193),MONTH(B193)+1,DAY(B193))</x:f>
        <x:v>52066</x:v>
      </x:c>
      <x:c r="C194" s="96" t="n">
        <x:f>I193</x:f>
        <x:v>0</x:v>
      </x:c>
      <x:c r="D194" s="96" t="n">
        <x:f>IF(C194&lt;=0,0,MIN(C194+E194,IF('Расчёт'!$B$10="Аннуитетный",IF('Расчёт'!$B$18="Сократить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194/('Расчёт'!$B$9*12-A194+1),C194*('Расчёт'!$B$8/1200)*(1+'Расчёт'!$B$8/1200)^('Расчёт'!$B$9*12-A194+1)/((1+'Расчёт'!$B$8/1200)^('Расчёт'!$B$9*12-A194+1)-1))),IF('Расчёт'!$B$18="Сократить срок",'Расчёт'!$I$5/('Расчёт'!$B$9*12)+E194,C194/('Расчёт'!$B$9*12-A194+1)+E194))))</x:f>
        <x:v>0</x:v>
      </x:c>
      <x:c r="E194" s="96" t="n">
        <x:f>IF(C194&gt;0,C194*'Расчёт'!$B$8/1200,0)</x:f>
        <x:v>0</x:v>
      </x:c>
      <x:c r="F194" s="96" t="n">
        <x:f>MAX(MIN(D194-E194,C194),0)</x:f>
        <x:v>0</x:v>
      </x:c>
      <x:c r="G194" s="96" t="n">
        <x:f>MIN(MAX('Расчёт'!$B$14+IF(AND('Расчёт'!$B$16&gt;0,'Расчёт'!$B$17&lt;&gt;"",B194&gt;='Расчёт'!$B$17,B193&lt;'Расчёт'!$B$17),'Расчёт'!$B$16,0),0),MAX(C194-F194,0))</x:f>
        <x:v>0</x:v>
      </x:c>
      <x:c r="H194" s="96" t="n">
        <x:f>IF(C194&gt;0,D194+G194+'Расчёт'!$B$22,0)</x:f>
        <x:v>0</x:v>
      </x:c>
      <x:c r="I194" s="96" t="n">
        <x:f>MAX(C194-F194-G194,0)</x:f>
        <x:v>0</x:v>
      </x:c>
      <x:c r="J194" s="92"/>
      <x:c r="K194" s="96" t="n">
        <x:f>O193</x:f>
        <x:v>4446759.422764651</x:v>
      </x:c>
      <x:c r="L194" s="96" t="n">
        <x:f>IF(K194&lt;=0,0,MIN(K194+M194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194)))</x:f>
        <x:v>126551.72637412467</x:v>
      </x:c>
      <x:c r="M194" s="96" t="n">
        <x:f>IF(K194&gt;0,K194*'Расчёт'!$B$8/1200,0)</x:f>
        <x:v>68554.2077676217</x:v>
      </x:c>
      <x:c r="N194" s="96" t="n">
        <x:f>MAX(MIN(L194-M194,K194),0)</x:f>
        <x:v>57997.51860650297</x:v>
      </x:c>
      <x:c r="O194" s="96" t="n">
        <x:f>MAX(K194-N194,0)</x:f>
        <x:v>4388761.904158148</x:v>
      </x:c>
    </x:row>
    <x:row r="195" ht="18" customHeight="1">
      <x:c r="A195" s="98" t="n">
        <x:f>A194+1</x:f>
        <x:v>191</x:v>
      </x:c>
      <x:c r="B195" s="100" t="n">
        <x:f>DATE(YEAR(B194),MONTH(B194)+1,DAY(B194))</x:f>
        <x:v>52097</x:v>
      </x:c>
      <x:c r="C195" s="96" t="n">
        <x:f>I194</x:f>
        <x:v>0</x:v>
      </x:c>
      <x:c r="D195" s="96" t="n">
        <x:f>IF(C195&lt;=0,0,MIN(C195+E195,IF('Расчёт'!$B$10="Аннуитетный",IF('Расчёт'!$B$18="Сократить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195/('Расчёт'!$B$9*12-A195+1),C195*('Расчёт'!$B$8/1200)*(1+'Расчёт'!$B$8/1200)^('Расчёт'!$B$9*12-A195+1)/((1+'Расчёт'!$B$8/1200)^('Расчёт'!$B$9*12-A195+1)-1))),IF('Расчёт'!$B$18="Сократить срок",'Расчёт'!$I$5/('Расчёт'!$B$9*12)+E195,C195/('Расчёт'!$B$9*12-A195+1)+E195))))</x:f>
        <x:v>0</x:v>
      </x:c>
      <x:c r="E195" s="96" t="n">
        <x:f>IF(C195&gt;0,C195*'Расчёт'!$B$8/1200,0)</x:f>
        <x:v>0</x:v>
      </x:c>
      <x:c r="F195" s="96" t="n">
        <x:f>MAX(MIN(D195-E195,C195),0)</x:f>
        <x:v>0</x:v>
      </x:c>
      <x:c r="G195" s="96" t="n">
        <x:f>MIN(MAX('Расчёт'!$B$14+IF(AND('Расчёт'!$B$16&gt;0,'Расчёт'!$B$17&lt;&gt;"",B195&gt;='Расчёт'!$B$17,B194&lt;'Расчёт'!$B$17),'Расчёт'!$B$16,0),0),MAX(C195-F195,0))</x:f>
        <x:v>0</x:v>
      </x:c>
      <x:c r="H195" s="96" t="n">
        <x:f>IF(C195&gt;0,D195+G195+'Расчёт'!$B$22,0)</x:f>
        <x:v>0</x:v>
      </x:c>
      <x:c r="I195" s="96" t="n">
        <x:f>MAX(C195-F195-G195,0)</x:f>
        <x:v>0</x:v>
      </x:c>
      <x:c r="J195" s="92"/>
      <x:c r="K195" s="96" t="n">
        <x:f>O194</x:f>
        <x:v>4388761.904158148</x:v>
      </x:c>
      <x:c r="L195" s="96" t="n">
        <x:f>IF(K195&lt;=0,0,MIN(K195+M195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195)))</x:f>
        <x:v>126551.72637412467</x:v>
      </x:c>
      <x:c r="M195" s="96" t="n">
        <x:f>IF(K195&gt;0,K195*'Расчёт'!$B$8/1200,0)</x:f>
        <x:v>67660.07935577144</x:v>
      </x:c>
      <x:c r="N195" s="96" t="n">
        <x:f>MAX(MIN(L195-M195,K195),0)</x:f>
        <x:v>58891.64701835324</x:v>
      </x:c>
      <x:c r="O195" s="96" t="n">
        <x:f>MAX(K195-N195,0)</x:f>
        <x:v>4329870.2571397945</x:v>
      </x:c>
    </x:row>
    <x:row r="196" ht="18" customHeight="1">
      <x:c r="A196" s="98" t="n">
        <x:f>A195+1</x:f>
        <x:v>192</x:v>
      </x:c>
      <x:c r="B196" s="100" t="n">
        <x:f>DATE(YEAR(B195),MONTH(B195)+1,DAY(B195))</x:f>
        <x:v>52128</x:v>
      </x:c>
      <x:c r="C196" s="96" t="n">
        <x:f>I195</x:f>
        <x:v>0</x:v>
      </x:c>
      <x:c r="D196" s="96" t="n">
        <x:f>IF(C196&lt;=0,0,MIN(C196+E196,IF('Расчёт'!$B$10="Аннуитетный",IF('Расчёт'!$B$18="Сократить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196/('Расчёт'!$B$9*12-A196+1),C196*('Расчёт'!$B$8/1200)*(1+'Расчёт'!$B$8/1200)^('Расчёт'!$B$9*12-A196+1)/((1+'Расчёт'!$B$8/1200)^('Расчёт'!$B$9*12-A196+1)-1))),IF('Расчёт'!$B$18="Сократить срок",'Расчёт'!$I$5/('Расчёт'!$B$9*12)+E196,C196/('Расчёт'!$B$9*12-A196+1)+E196))))</x:f>
        <x:v>0</x:v>
      </x:c>
      <x:c r="E196" s="96" t="n">
        <x:f>IF(C196&gt;0,C196*'Расчёт'!$B$8/1200,0)</x:f>
        <x:v>0</x:v>
      </x:c>
      <x:c r="F196" s="96" t="n">
        <x:f>MAX(MIN(D196-E196,C196),0)</x:f>
        <x:v>0</x:v>
      </x:c>
      <x:c r="G196" s="96" t="n">
        <x:f>MIN(MAX('Расчёт'!$B$14+IF(AND('Расчёт'!$B$16&gt;0,'Расчёт'!$B$17&lt;&gt;"",B196&gt;='Расчёт'!$B$17,B195&lt;'Расчёт'!$B$17),'Расчёт'!$B$16,0),0),MAX(C196-F196,0))</x:f>
        <x:v>0</x:v>
      </x:c>
      <x:c r="H196" s="96" t="n">
        <x:f>IF(C196&gt;0,D196+G196+'Расчёт'!$B$22,0)</x:f>
        <x:v>0</x:v>
      </x:c>
      <x:c r="I196" s="96" t="n">
        <x:f>MAX(C196-F196-G196,0)</x:f>
        <x:v>0</x:v>
      </x:c>
      <x:c r="J196" s="92"/>
      <x:c r="K196" s="96" t="n">
        <x:f>O195</x:f>
        <x:v>4329870.2571397945</x:v>
      </x:c>
      <x:c r="L196" s="96" t="n">
        <x:f>IF(K196&lt;=0,0,MIN(K196+M196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196)))</x:f>
        <x:v>126551.72637412467</x:v>
      </x:c>
      <x:c r="M196" s="96" t="n">
        <x:f>IF(K196&gt;0,K196*'Расчёт'!$B$8/1200,0)</x:f>
        <x:v>66752.1664642385</x:v>
      </x:c>
      <x:c r="N196" s="96" t="n">
        <x:f>MAX(MIN(L196-M196,K196),0)</x:f>
        <x:v>59799.55990988617</x:v>
      </x:c>
      <x:c r="O196" s="96" t="n">
        <x:f>MAX(K196-N196,0)</x:f>
        <x:v>4270070.697229909</x:v>
      </x:c>
    </x:row>
    <x:row r="197" ht="18" customHeight="1">
      <x:c r="A197" s="98" t="n">
        <x:f>A196+1</x:f>
        <x:v>193</x:v>
      </x:c>
      <x:c r="B197" s="100" t="n">
        <x:f>DATE(YEAR(B196),MONTH(B196)+1,DAY(B196))</x:f>
        <x:v>52158</x:v>
      </x:c>
      <x:c r="C197" s="96" t="n">
        <x:f>I196</x:f>
        <x:v>0</x:v>
      </x:c>
      <x:c r="D197" s="96" t="n">
        <x:f>IF(C197&lt;=0,0,MIN(C197+E197,IF('Расчёт'!$B$10="Аннуитетный",IF('Расчёт'!$B$18="Сократить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197/('Расчёт'!$B$9*12-A197+1),C197*('Расчёт'!$B$8/1200)*(1+'Расчёт'!$B$8/1200)^('Расчёт'!$B$9*12-A197+1)/((1+'Расчёт'!$B$8/1200)^('Расчёт'!$B$9*12-A197+1)-1))),IF('Расчёт'!$B$18="Сократить срок",'Расчёт'!$I$5/('Расчёт'!$B$9*12)+E197,C197/('Расчёт'!$B$9*12-A197+1)+E197))))</x:f>
        <x:v>0</x:v>
      </x:c>
      <x:c r="E197" s="96" t="n">
        <x:f>IF(C197&gt;0,C197*'Расчёт'!$B$8/1200,0)</x:f>
        <x:v>0</x:v>
      </x:c>
      <x:c r="F197" s="96" t="n">
        <x:f>MAX(MIN(D197-E197,C197),0)</x:f>
        <x:v>0</x:v>
      </x:c>
      <x:c r="G197" s="96" t="n">
        <x:f>MIN(MAX('Расчёт'!$B$14+IF(AND('Расчёт'!$B$16&gt;0,'Расчёт'!$B$17&lt;&gt;"",B197&gt;='Расчёт'!$B$17,B196&lt;'Расчёт'!$B$17),'Расчёт'!$B$16,0),0),MAX(C197-F197,0))</x:f>
        <x:v>0</x:v>
      </x:c>
      <x:c r="H197" s="96" t="n">
        <x:f>IF(C197&gt;0,D197+G197+'Расчёт'!$B$22,0)</x:f>
        <x:v>0</x:v>
      </x:c>
      <x:c r="I197" s="96" t="n">
        <x:f>MAX(C197-F197-G197,0)</x:f>
        <x:v>0</x:v>
      </x:c>
      <x:c r="J197" s="92"/>
      <x:c r="K197" s="96" t="n">
        <x:f>O196</x:f>
        <x:v>4270070.697229909</x:v>
      </x:c>
      <x:c r="L197" s="96" t="n">
        <x:f>IF(K197&lt;=0,0,MIN(K197+M197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197)))</x:f>
        <x:v>126551.72637412467</x:v>
      </x:c>
      <x:c r="M197" s="96" t="n">
        <x:f>IF(K197&gt;0,K197*'Расчёт'!$B$8/1200,0)</x:f>
        <x:v>65830.25658229443</x:v>
      </x:c>
      <x:c r="N197" s="96" t="n">
        <x:f>MAX(MIN(L197-M197,K197),0)</x:f>
        <x:v>60721.46979183024</x:v>
      </x:c>
      <x:c r="O197" s="96" t="n">
        <x:f>MAX(K197-N197,0)</x:f>
        <x:v>4209349.227438078</x:v>
      </x:c>
    </x:row>
    <x:row r="198" ht="18" customHeight="1">
      <x:c r="A198" s="98" t="n">
        <x:f>A197+1</x:f>
        <x:v>194</x:v>
      </x:c>
      <x:c r="B198" s="100" t="n">
        <x:f>DATE(YEAR(B197),MONTH(B197)+1,DAY(B197))</x:f>
        <x:v>52189</x:v>
      </x:c>
      <x:c r="C198" s="96" t="n">
        <x:f>I197</x:f>
        <x:v>0</x:v>
      </x:c>
      <x:c r="D198" s="96" t="n">
        <x:f>IF(C198&lt;=0,0,MIN(C198+E198,IF('Расчёт'!$B$10="Аннуитетный",IF('Расчёт'!$B$18="Сократить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198/('Расчёт'!$B$9*12-A198+1),C198*('Расчёт'!$B$8/1200)*(1+'Расчёт'!$B$8/1200)^('Расчёт'!$B$9*12-A198+1)/((1+'Расчёт'!$B$8/1200)^('Расчёт'!$B$9*12-A198+1)-1))),IF('Расчёт'!$B$18="Сократить срок",'Расчёт'!$I$5/('Расчёт'!$B$9*12)+E198,C198/('Расчёт'!$B$9*12-A198+1)+E198))))</x:f>
        <x:v>0</x:v>
      </x:c>
      <x:c r="E198" s="96" t="n">
        <x:f>IF(C198&gt;0,C198*'Расчёт'!$B$8/1200,0)</x:f>
        <x:v>0</x:v>
      </x:c>
      <x:c r="F198" s="96" t="n">
        <x:f>MAX(MIN(D198-E198,C198),0)</x:f>
        <x:v>0</x:v>
      </x:c>
      <x:c r="G198" s="96" t="n">
        <x:f>MIN(MAX('Расчёт'!$B$14+IF(AND('Расчёт'!$B$16&gt;0,'Расчёт'!$B$17&lt;&gt;"",B198&gt;='Расчёт'!$B$17,B197&lt;'Расчёт'!$B$17),'Расчёт'!$B$16,0),0),MAX(C198-F198,0))</x:f>
        <x:v>0</x:v>
      </x:c>
      <x:c r="H198" s="96" t="n">
        <x:f>IF(C198&gt;0,D198+G198+'Расчёт'!$B$22,0)</x:f>
        <x:v>0</x:v>
      </x:c>
      <x:c r="I198" s="96" t="n">
        <x:f>MAX(C198-F198-G198,0)</x:f>
        <x:v>0</x:v>
      </x:c>
      <x:c r="J198" s="92"/>
      <x:c r="K198" s="96" t="n">
        <x:f>O197</x:f>
        <x:v>4209349.227438078</x:v>
      </x:c>
      <x:c r="L198" s="96" t="n">
        <x:f>IF(K198&lt;=0,0,MIN(K198+M198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198)))</x:f>
        <x:v>126551.72637412467</x:v>
      </x:c>
      <x:c r="M198" s="96" t="n">
        <x:f>IF(K198&gt;0,K198*'Расчёт'!$B$8/1200,0)</x:f>
        <x:v>64894.13392300371</x:v>
      </x:c>
      <x:c r="N198" s="96" t="n">
        <x:f>MAX(MIN(L198-M198,K198),0)</x:f>
        <x:v>61657.59245112096</x:v>
      </x:c>
      <x:c r="O198" s="96" t="n">
        <x:f>MAX(K198-N198,0)</x:f>
        <x:v>4147691.6349869575</x:v>
      </x:c>
    </x:row>
    <x:row r="199" ht="18" customHeight="1">
      <x:c r="A199" s="98" t="n">
        <x:f>A198+1</x:f>
        <x:v>195</x:v>
      </x:c>
      <x:c r="B199" s="100" t="n">
        <x:f>DATE(YEAR(B198),MONTH(B198)+1,DAY(B198))</x:f>
        <x:v>52219</x:v>
      </x:c>
      <x:c r="C199" s="96" t="n">
        <x:f>I198</x:f>
        <x:v>0</x:v>
      </x:c>
      <x:c r="D199" s="96" t="n">
        <x:f>IF(C199&lt;=0,0,MIN(C199+E199,IF('Расчёт'!$B$10="Аннуитетный",IF('Расчёт'!$B$18="Сократить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199/('Расчёт'!$B$9*12-A199+1),C199*('Расчёт'!$B$8/1200)*(1+'Расчёт'!$B$8/1200)^('Расчёт'!$B$9*12-A199+1)/((1+'Расчёт'!$B$8/1200)^('Расчёт'!$B$9*12-A199+1)-1))),IF('Расчёт'!$B$18="Сократить срок",'Расчёт'!$I$5/('Расчёт'!$B$9*12)+E199,C199/('Расчёт'!$B$9*12-A199+1)+E199))))</x:f>
        <x:v>0</x:v>
      </x:c>
      <x:c r="E199" s="96" t="n">
        <x:f>IF(C199&gt;0,C199*'Расчёт'!$B$8/1200,0)</x:f>
        <x:v>0</x:v>
      </x:c>
      <x:c r="F199" s="96" t="n">
        <x:f>MAX(MIN(D199-E199,C199),0)</x:f>
        <x:v>0</x:v>
      </x:c>
      <x:c r="G199" s="96" t="n">
        <x:f>MIN(MAX('Расчёт'!$B$14+IF(AND('Расчёт'!$B$16&gt;0,'Расчёт'!$B$17&lt;&gt;"",B199&gt;='Расчёт'!$B$17,B198&lt;'Расчёт'!$B$17),'Расчёт'!$B$16,0),0),MAX(C199-F199,0))</x:f>
        <x:v>0</x:v>
      </x:c>
      <x:c r="H199" s="96" t="n">
        <x:f>IF(C199&gt;0,D199+G199+'Расчёт'!$B$22,0)</x:f>
        <x:v>0</x:v>
      </x:c>
      <x:c r="I199" s="96" t="n">
        <x:f>MAX(C199-F199-G199,0)</x:f>
        <x:v>0</x:v>
      </x:c>
      <x:c r="J199" s="92"/>
      <x:c r="K199" s="96" t="n">
        <x:f>O198</x:f>
        <x:v>4147691.6349869575</x:v>
      </x:c>
      <x:c r="L199" s="96" t="n">
        <x:f>IF(K199&lt;=0,0,MIN(K199+M199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199)))</x:f>
        <x:v>126551.72637412467</x:v>
      </x:c>
      <x:c r="M199" s="96" t="n">
        <x:f>IF(K199&gt;0,K199*'Расчёт'!$B$8/1200,0)</x:f>
        <x:v>63943.57937271559</x:v>
      </x:c>
      <x:c r="N199" s="96" t="n">
        <x:f>MAX(MIN(L199-M199,K199),0)</x:f>
        <x:v>62608.14700140908</x:v>
      </x:c>
      <x:c r="O199" s="96" t="n">
        <x:f>MAX(K199-N199,0)</x:f>
        <x:v>4085083.4879855486</x:v>
      </x:c>
    </x:row>
    <x:row r="200" ht="18" customHeight="1">
      <x:c r="A200" s="98" t="n">
        <x:f>A199+1</x:f>
        <x:v>196</x:v>
      </x:c>
      <x:c r="B200" s="100" t="n">
        <x:f>DATE(YEAR(B199),MONTH(B199)+1,DAY(B199))</x:f>
        <x:v>52250</x:v>
      </x:c>
      <x:c r="C200" s="96" t="n">
        <x:f>I199</x:f>
        <x:v>0</x:v>
      </x:c>
      <x:c r="D200" s="96" t="n">
        <x:f>IF(C200&lt;=0,0,MIN(C200+E200,IF('Расчёт'!$B$10="Аннуитетный",IF('Расчёт'!$B$18="Сократить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200/('Расчёт'!$B$9*12-A200+1),C200*('Расчёт'!$B$8/1200)*(1+'Расчёт'!$B$8/1200)^('Расчёт'!$B$9*12-A200+1)/((1+'Расчёт'!$B$8/1200)^('Расчёт'!$B$9*12-A200+1)-1))),IF('Расчёт'!$B$18="Сократить срок",'Расчёт'!$I$5/('Расчёт'!$B$9*12)+E200,C200/('Расчёт'!$B$9*12-A200+1)+E200))))</x:f>
        <x:v>0</x:v>
      </x:c>
      <x:c r="E200" s="96" t="n">
        <x:f>IF(C200&gt;0,C200*'Расчёт'!$B$8/1200,0)</x:f>
        <x:v>0</x:v>
      </x:c>
      <x:c r="F200" s="96" t="n">
        <x:f>MAX(MIN(D200-E200,C200),0)</x:f>
        <x:v>0</x:v>
      </x:c>
      <x:c r="G200" s="96" t="n">
        <x:f>MIN(MAX('Расчёт'!$B$14+IF(AND('Расчёт'!$B$16&gt;0,'Расчёт'!$B$17&lt;&gt;"",B200&gt;='Расчёт'!$B$17,B199&lt;'Расчёт'!$B$17),'Расчёт'!$B$16,0),0),MAX(C200-F200,0))</x:f>
        <x:v>0</x:v>
      </x:c>
      <x:c r="H200" s="96" t="n">
        <x:f>IF(C200&gt;0,D200+G200+'Расчёт'!$B$22,0)</x:f>
        <x:v>0</x:v>
      </x:c>
      <x:c r="I200" s="96" t="n">
        <x:f>MAX(C200-F200-G200,0)</x:f>
        <x:v>0</x:v>
      </x:c>
      <x:c r="J200" s="92"/>
      <x:c r="K200" s="96" t="n">
        <x:f>O199</x:f>
        <x:v>4085083.4879855486</x:v>
      </x:c>
      <x:c r="L200" s="96" t="n">
        <x:f>IF(K200&lt;=0,0,MIN(K200+M200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200)))</x:f>
        <x:v>126551.72637412467</x:v>
      </x:c>
      <x:c r="M200" s="96" t="n">
        <x:f>IF(K200&gt;0,K200*'Расчёт'!$B$8/1200,0)</x:f>
        <x:v>62978.370439777216</x:v>
      </x:c>
      <x:c r="N200" s="96" t="n">
        <x:f>MAX(MIN(L200-M200,K200),0)</x:f>
        <x:v>63573.355934347455</x:v>
      </x:c>
      <x:c r="O200" s="96" t="n">
        <x:f>MAX(K200-N200,0)</x:f>
        <x:v>4021510.132051201</x:v>
      </x:c>
    </x:row>
    <x:row r="201" ht="18" customHeight="1">
      <x:c r="A201" s="98" t="n">
        <x:f>A200+1</x:f>
        <x:v>197</x:v>
      </x:c>
      <x:c r="B201" s="100" t="n">
        <x:f>DATE(YEAR(B200),MONTH(B200)+1,DAY(B200))</x:f>
        <x:v>52281</x:v>
      </x:c>
      <x:c r="C201" s="96" t="n">
        <x:f>I200</x:f>
        <x:v>0</x:v>
      </x:c>
      <x:c r="D201" s="96" t="n">
        <x:f>IF(C201&lt;=0,0,MIN(C201+E201,IF('Расчёт'!$B$10="Аннуитетный",IF('Расчёт'!$B$18="Сократить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201/('Расчёт'!$B$9*12-A201+1),C201*('Расчёт'!$B$8/1200)*(1+'Расчёт'!$B$8/1200)^('Расчёт'!$B$9*12-A201+1)/((1+'Расчёт'!$B$8/1200)^('Расчёт'!$B$9*12-A201+1)-1))),IF('Расчёт'!$B$18="Сократить срок",'Расчёт'!$I$5/('Расчёт'!$B$9*12)+E201,C201/('Расчёт'!$B$9*12-A201+1)+E201))))</x:f>
        <x:v>0</x:v>
      </x:c>
      <x:c r="E201" s="96" t="n">
        <x:f>IF(C201&gt;0,C201*'Расчёт'!$B$8/1200,0)</x:f>
        <x:v>0</x:v>
      </x:c>
      <x:c r="F201" s="96" t="n">
        <x:f>MAX(MIN(D201-E201,C201),0)</x:f>
        <x:v>0</x:v>
      </x:c>
      <x:c r="G201" s="96" t="n">
        <x:f>MIN(MAX('Расчёт'!$B$14+IF(AND('Расчёт'!$B$16&gt;0,'Расчёт'!$B$17&lt;&gt;"",B201&gt;='Расчёт'!$B$17,B200&lt;'Расчёт'!$B$17),'Расчёт'!$B$16,0),0),MAX(C201-F201,0))</x:f>
        <x:v>0</x:v>
      </x:c>
      <x:c r="H201" s="96" t="n">
        <x:f>IF(C201&gt;0,D201+G201+'Расчёт'!$B$22,0)</x:f>
        <x:v>0</x:v>
      </x:c>
      <x:c r="I201" s="96" t="n">
        <x:f>MAX(C201-F201-G201,0)</x:f>
        <x:v>0</x:v>
      </x:c>
      <x:c r="J201" s="92"/>
      <x:c r="K201" s="96" t="n">
        <x:f>O200</x:f>
        <x:v>4021510.132051201</x:v>
      </x:c>
      <x:c r="L201" s="96" t="n">
        <x:f>IF(K201&lt;=0,0,MIN(K201+M201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201)))</x:f>
        <x:v>126551.72637412467</x:v>
      </x:c>
      <x:c r="M201" s="96" t="n">
        <x:f>IF(K201&gt;0,K201*'Расчёт'!$B$8/1200,0)</x:f>
        <x:v>61998.28120245602</x:v>
      </x:c>
      <x:c r="N201" s="96" t="n">
        <x:f>MAX(MIN(L201-M201,K201),0)</x:f>
        <x:v>64553.44517166865</x:v>
      </x:c>
      <x:c r="O201" s="96" t="n">
        <x:f>MAX(K201-N201,0)</x:f>
        <x:v>3956956.6868795324</x:v>
      </x:c>
    </x:row>
    <x:row r="202" ht="18" customHeight="1">
      <x:c r="A202" s="98" t="n">
        <x:f>A201+1</x:f>
        <x:v>198</x:v>
      </x:c>
      <x:c r="B202" s="100" t="n">
        <x:f>DATE(YEAR(B201),MONTH(B201)+1,DAY(B201))</x:f>
        <x:v>52309</x:v>
      </x:c>
      <x:c r="C202" s="96" t="n">
        <x:f>I201</x:f>
        <x:v>0</x:v>
      </x:c>
      <x:c r="D202" s="96" t="n">
        <x:f>IF(C202&lt;=0,0,MIN(C202+E202,IF('Расчёт'!$B$10="Аннуитетный",IF('Расчёт'!$B$18="Сократить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202/('Расчёт'!$B$9*12-A202+1),C202*('Расчёт'!$B$8/1200)*(1+'Расчёт'!$B$8/1200)^('Расчёт'!$B$9*12-A202+1)/((1+'Расчёт'!$B$8/1200)^('Расчёт'!$B$9*12-A202+1)-1))),IF('Расчёт'!$B$18="Сократить срок",'Расчёт'!$I$5/('Расчёт'!$B$9*12)+E202,C202/('Расчёт'!$B$9*12-A202+1)+E202))))</x:f>
        <x:v>0</x:v>
      </x:c>
      <x:c r="E202" s="96" t="n">
        <x:f>IF(C202&gt;0,C202*'Расчёт'!$B$8/1200,0)</x:f>
        <x:v>0</x:v>
      </x:c>
      <x:c r="F202" s="96" t="n">
        <x:f>MAX(MIN(D202-E202,C202),0)</x:f>
        <x:v>0</x:v>
      </x:c>
      <x:c r="G202" s="96" t="n">
        <x:f>MIN(MAX('Расчёт'!$B$14+IF(AND('Расчёт'!$B$16&gt;0,'Расчёт'!$B$17&lt;&gt;"",B202&gt;='Расчёт'!$B$17,B201&lt;'Расчёт'!$B$17),'Расчёт'!$B$16,0),0),MAX(C202-F202,0))</x:f>
        <x:v>0</x:v>
      </x:c>
      <x:c r="H202" s="96" t="n">
        <x:f>IF(C202&gt;0,D202+G202+'Расчёт'!$B$22,0)</x:f>
        <x:v>0</x:v>
      </x:c>
      <x:c r="I202" s="96" t="n">
        <x:f>MAX(C202-F202-G202,0)</x:f>
        <x:v>0</x:v>
      </x:c>
      <x:c r="J202" s="92"/>
      <x:c r="K202" s="96" t="n">
        <x:f>O201</x:f>
        <x:v>3956956.6868795324</x:v>
      </x:c>
      <x:c r="L202" s="96" t="n">
        <x:f>IF(K202&lt;=0,0,MIN(K202+M202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202)))</x:f>
        <x:v>126551.72637412467</x:v>
      </x:c>
      <x:c r="M202" s="96" t="n">
        <x:f>IF(K202&gt;0,K202*'Расчёт'!$B$8/1200,0)</x:f>
        <x:v>61003.08225605946</x:v>
      </x:c>
      <x:c r="N202" s="96" t="n">
        <x:f>MAX(MIN(L202-M202,K202),0)</x:f>
        <x:v>65548.64411806522</x:v>
      </x:c>
      <x:c r="O202" s="96" t="n">
        <x:f>MAX(K202-N202,0)</x:f>
        <x:v>3891408.0427614674</x:v>
      </x:c>
    </x:row>
    <x:row r="203" ht="18" customHeight="1">
      <x:c r="A203" s="98" t="n">
        <x:f>A202+1</x:f>
        <x:v>199</x:v>
      </x:c>
      <x:c r="B203" s="100" t="n">
        <x:f>DATE(YEAR(B202),MONTH(B202)+1,DAY(B202))</x:f>
        <x:v>52340</x:v>
      </x:c>
      <x:c r="C203" s="96" t="n">
        <x:f>I202</x:f>
        <x:v>0</x:v>
      </x:c>
      <x:c r="D203" s="96" t="n">
        <x:f>IF(C203&lt;=0,0,MIN(C203+E203,IF('Расчёт'!$B$10="Аннуитетный",IF('Расчёт'!$B$18="Сократить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203/('Расчёт'!$B$9*12-A203+1),C203*('Расчёт'!$B$8/1200)*(1+'Расчёт'!$B$8/1200)^('Расчёт'!$B$9*12-A203+1)/((1+'Расчёт'!$B$8/1200)^('Расчёт'!$B$9*12-A203+1)-1))),IF('Расчёт'!$B$18="Сократить срок",'Расчёт'!$I$5/('Расчёт'!$B$9*12)+E203,C203/('Расчёт'!$B$9*12-A203+1)+E203))))</x:f>
        <x:v>0</x:v>
      </x:c>
      <x:c r="E203" s="96" t="n">
        <x:f>IF(C203&gt;0,C203*'Расчёт'!$B$8/1200,0)</x:f>
        <x:v>0</x:v>
      </x:c>
      <x:c r="F203" s="96" t="n">
        <x:f>MAX(MIN(D203-E203,C203),0)</x:f>
        <x:v>0</x:v>
      </x:c>
      <x:c r="G203" s="96" t="n">
        <x:f>MIN(MAX('Расчёт'!$B$14+IF(AND('Расчёт'!$B$16&gt;0,'Расчёт'!$B$17&lt;&gt;"",B203&gt;='Расчёт'!$B$17,B202&lt;'Расчёт'!$B$17),'Расчёт'!$B$16,0),0),MAX(C203-F203,0))</x:f>
        <x:v>0</x:v>
      </x:c>
      <x:c r="H203" s="96" t="n">
        <x:f>IF(C203&gt;0,D203+G203+'Расчёт'!$B$22,0)</x:f>
        <x:v>0</x:v>
      </x:c>
      <x:c r="I203" s="96" t="n">
        <x:f>MAX(C203-F203-G203,0)</x:f>
        <x:v>0</x:v>
      </x:c>
      <x:c r="J203" s="92"/>
      <x:c r="K203" s="96" t="n">
        <x:f>O202</x:f>
        <x:v>3891408.0427614674</x:v>
      </x:c>
      <x:c r="L203" s="96" t="n">
        <x:f>IF(K203&lt;=0,0,MIN(K203+M203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203)))</x:f>
        <x:v>126551.72637412467</x:v>
      </x:c>
      <x:c r="M203" s="96" t="n">
        <x:f>IF(K203&gt;0,K203*'Расчёт'!$B$8/1200,0)</x:f>
        <x:v>59992.54065923929</x:v>
      </x:c>
      <x:c r="N203" s="96" t="n">
        <x:f>MAX(MIN(L203-M203,K203),0)</x:f>
        <x:v>66559.18571488539</x:v>
      </x:c>
      <x:c r="O203" s="96" t="n">
        <x:f>MAX(K203-N203,0)</x:f>
        <x:v>3824848.857046582</x:v>
      </x:c>
    </x:row>
    <x:row r="204" ht="18" customHeight="1">
      <x:c r="A204" s="98" t="n">
        <x:f>A203+1</x:f>
        <x:v>200</x:v>
      </x:c>
      <x:c r="B204" s="100" t="n">
        <x:f>DATE(YEAR(B203),MONTH(B203)+1,DAY(B203))</x:f>
        <x:v>52370</x:v>
      </x:c>
      <x:c r="C204" s="96" t="n">
        <x:f>I203</x:f>
        <x:v>0</x:v>
      </x:c>
      <x:c r="D204" s="96" t="n">
        <x:f>IF(C204&lt;=0,0,MIN(C204+E204,IF('Расчёт'!$B$10="Аннуитетный",IF('Расчёт'!$B$18="Сократить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204/('Расчёт'!$B$9*12-A204+1),C204*('Расчёт'!$B$8/1200)*(1+'Расчёт'!$B$8/1200)^('Расчёт'!$B$9*12-A204+1)/((1+'Расчёт'!$B$8/1200)^('Расчёт'!$B$9*12-A204+1)-1))),IF('Расчёт'!$B$18="Сократить срок",'Расчёт'!$I$5/('Расчёт'!$B$9*12)+E204,C204/('Расчёт'!$B$9*12-A204+1)+E204))))</x:f>
        <x:v>0</x:v>
      </x:c>
      <x:c r="E204" s="96" t="n">
        <x:f>IF(C204&gt;0,C204*'Расчёт'!$B$8/1200,0)</x:f>
        <x:v>0</x:v>
      </x:c>
      <x:c r="F204" s="96" t="n">
        <x:f>MAX(MIN(D204-E204,C204),0)</x:f>
        <x:v>0</x:v>
      </x:c>
      <x:c r="G204" s="96" t="n">
        <x:f>MIN(MAX('Расчёт'!$B$14+IF(AND('Расчёт'!$B$16&gt;0,'Расчёт'!$B$17&lt;&gt;"",B204&gt;='Расчёт'!$B$17,B203&lt;'Расчёт'!$B$17),'Расчёт'!$B$16,0),0),MAX(C204-F204,0))</x:f>
        <x:v>0</x:v>
      </x:c>
      <x:c r="H204" s="96" t="n">
        <x:f>IF(C204&gt;0,D204+G204+'Расчёт'!$B$22,0)</x:f>
        <x:v>0</x:v>
      </x:c>
      <x:c r="I204" s="96" t="n">
        <x:f>MAX(C204-F204-G204,0)</x:f>
        <x:v>0</x:v>
      </x:c>
      <x:c r="J204" s="92"/>
      <x:c r="K204" s="96" t="n">
        <x:f>O203</x:f>
        <x:v>3824848.857046582</x:v>
      </x:c>
      <x:c r="L204" s="96" t="n">
        <x:f>IF(K204&lt;=0,0,MIN(K204+M204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204)))</x:f>
        <x:v>126551.72637412467</x:v>
      </x:c>
      <x:c r="M204" s="96" t="n">
        <x:f>IF(K204&gt;0,K204*'Расчёт'!$B$8/1200,0)</x:f>
        <x:v>58966.419879468136</x:v>
      </x:c>
      <x:c r="N204" s="96" t="n">
        <x:f>MAX(MIN(L204-M204,K204),0)</x:f>
        <x:v>67585.30649465654</x:v>
      </x:c>
      <x:c r="O204" s="96" t="n">
        <x:f>MAX(K204-N204,0)</x:f>
        <x:v>3757263.5505519253</x:v>
      </x:c>
    </x:row>
    <x:row r="205" ht="18" customHeight="1">
      <x:c r="A205" s="98" t="n">
        <x:f>A204+1</x:f>
        <x:v>201</x:v>
      </x:c>
      <x:c r="B205" s="100" t="n">
        <x:f>DATE(YEAR(B204),MONTH(B204)+1,DAY(B204))</x:f>
        <x:v>52401</x:v>
      </x:c>
      <x:c r="C205" s="96" t="n">
        <x:f>I204</x:f>
        <x:v>0</x:v>
      </x:c>
      <x:c r="D205" s="96" t="n">
        <x:f>IF(C205&lt;=0,0,MIN(C205+E205,IF('Расчёт'!$B$10="Аннуитетный",IF('Расчёт'!$B$18="Сократить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205/('Расчёт'!$B$9*12-A205+1),C205*('Расчёт'!$B$8/1200)*(1+'Расчёт'!$B$8/1200)^('Расчёт'!$B$9*12-A205+1)/((1+'Расчёт'!$B$8/1200)^('Расчёт'!$B$9*12-A205+1)-1))),IF('Расчёт'!$B$18="Сократить срок",'Расчёт'!$I$5/('Расчёт'!$B$9*12)+E205,C205/('Расчёт'!$B$9*12-A205+1)+E205))))</x:f>
        <x:v>0</x:v>
      </x:c>
      <x:c r="E205" s="96" t="n">
        <x:f>IF(C205&gt;0,C205*'Расчёт'!$B$8/1200,0)</x:f>
        <x:v>0</x:v>
      </x:c>
      <x:c r="F205" s="96" t="n">
        <x:f>MAX(MIN(D205-E205,C205),0)</x:f>
        <x:v>0</x:v>
      </x:c>
      <x:c r="G205" s="96" t="n">
        <x:f>MIN(MAX('Расчёт'!$B$14+IF(AND('Расчёт'!$B$16&gt;0,'Расчёт'!$B$17&lt;&gt;"",B205&gt;='Расчёт'!$B$17,B204&lt;'Расчёт'!$B$17),'Расчёт'!$B$16,0),0),MAX(C205-F205,0))</x:f>
        <x:v>0</x:v>
      </x:c>
      <x:c r="H205" s="96" t="n">
        <x:f>IF(C205&gt;0,D205+G205+'Расчёт'!$B$22,0)</x:f>
        <x:v>0</x:v>
      </x:c>
      <x:c r="I205" s="96" t="n">
        <x:f>MAX(C205-F205-G205,0)</x:f>
        <x:v>0</x:v>
      </x:c>
      <x:c r="J205" s="92"/>
      <x:c r="K205" s="96" t="n">
        <x:f>O204</x:f>
        <x:v>3757263.5505519253</x:v>
      </x:c>
      <x:c r="L205" s="96" t="n">
        <x:f>IF(K205&lt;=0,0,MIN(K205+M205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205)))</x:f>
        <x:v>126551.72637412467</x:v>
      </x:c>
      <x:c r="M205" s="96" t="n">
        <x:f>IF(K205&gt;0,K205*'Расчёт'!$B$8/1200,0)</x:f>
        <x:v>57924.479737675516</x:v>
      </x:c>
      <x:c r="N205" s="96" t="n">
        <x:f>MAX(MIN(L205-M205,K205),0)</x:f>
        <x:v>68627.24663644916</x:v>
      </x:c>
      <x:c r="O205" s="96" t="n">
        <x:f>MAX(K205-N205,0)</x:f>
        <x:v>3688636.303915476</x:v>
      </x:c>
    </x:row>
    <x:row r="206" ht="18" customHeight="1">
      <x:c r="A206" s="98" t="n">
        <x:f>A205+1</x:f>
        <x:v>202</x:v>
      </x:c>
      <x:c r="B206" s="100" t="n">
        <x:f>DATE(YEAR(B205),MONTH(B205)+1,DAY(B205))</x:f>
        <x:v>52431</x:v>
      </x:c>
      <x:c r="C206" s="96" t="n">
        <x:f>I205</x:f>
        <x:v>0</x:v>
      </x:c>
      <x:c r="D206" s="96" t="n">
        <x:f>IF(C206&lt;=0,0,MIN(C206+E206,IF('Расчёт'!$B$10="Аннуитетный",IF('Расчёт'!$B$18="Сократить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206/('Расчёт'!$B$9*12-A206+1),C206*('Расчёт'!$B$8/1200)*(1+'Расчёт'!$B$8/1200)^('Расчёт'!$B$9*12-A206+1)/((1+'Расчёт'!$B$8/1200)^('Расчёт'!$B$9*12-A206+1)-1))),IF('Расчёт'!$B$18="Сократить срок",'Расчёт'!$I$5/('Расчёт'!$B$9*12)+E206,C206/('Расчёт'!$B$9*12-A206+1)+E206))))</x:f>
        <x:v>0</x:v>
      </x:c>
      <x:c r="E206" s="96" t="n">
        <x:f>IF(C206&gt;0,C206*'Расчёт'!$B$8/1200,0)</x:f>
        <x:v>0</x:v>
      </x:c>
      <x:c r="F206" s="96" t="n">
        <x:f>MAX(MIN(D206-E206,C206),0)</x:f>
        <x:v>0</x:v>
      </x:c>
      <x:c r="G206" s="96" t="n">
        <x:f>MIN(MAX('Расчёт'!$B$14+IF(AND('Расчёт'!$B$16&gt;0,'Расчёт'!$B$17&lt;&gt;"",B206&gt;='Расчёт'!$B$17,B205&lt;'Расчёт'!$B$17),'Расчёт'!$B$16,0),0),MAX(C206-F206,0))</x:f>
        <x:v>0</x:v>
      </x:c>
      <x:c r="H206" s="96" t="n">
        <x:f>IF(C206&gt;0,D206+G206+'Расчёт'!$B$22,0)</x:f>
        <x:v>0</x:v>
      </x:c>
      <x:c r="I206" s="96" t="n">
        <x:f>MAX(C206-F206-G206,0)</x:f>
        <x:v>0</x:v>
      </x:c>
      <x:c r="J206" s="92"/>
      <x:c r="K206" s="96" t="n">
        <x:f>O205</x:f>
        <x:v>3688636.303915476</x:v>
      </x:c>
      <x:c r="L206" s="96" t="n">
        <x:f>IF(K206&lt;=0,0,MIN(K206+M206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206)))</x:f>
        <x:v>126551.72637412467</x:v>
      </x:c>
      <x:c r="M206" s="96" t="n">
        <x:f>IF(K206&gt;0,K206*'Расчёт'!$B$8/1200,0)</x:f>
        <x:v>56866.47635203025</x:v>
      </x:c>
      <x:c r="N206" s="96" t="n">
        <x:f>MAX(MIN(L206-M206,K206),0)</x:f>
        <x:v>69685.25002209442</x:v>
      </x:c>
      <x:c r="O206" s="96" t="n">
        <x:f>MAX(K206-N206,0)</x:f>
        <x:v>3618951.0538933817</x:v>
      </x:c>
    </x:row>
    <x:row r="207" ht="18" customHeight="1">
      <x:c r="A207" s="98" t="n">
        <x:f>A206+1</x:f>
        <x:v>203</x:v>
      </x:c>
      <x:c r="B207" s="100" t="n">
        <x:f>DATE(YEAR(B206),MONTH(B206)+1,DAY(B206))</x:f>
        <x:v>52462</x:v>
      </x:c>
      <x:c r="C207" s="96" t="n">
        <x:f>I206</x:f>
        <x:v>0</x:v>
      </x:c>
      <x:c r="D207" s="96" t="n">
        <x:f>IF(C207&lt;=0,0,MIN(C207+E207,IF('Расчёт'!$B$10="Аннуитетный",IF('Расчёт'!$B$18="Сократить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207/('Расчёт'!$B$9*12-A207+1),C207*('Расчёт'!$B$8/1200)*(1+'Расчёт'!$B$8/1200)^('Расчёт'!$B$9*12-A207+1)/((1+'Расчёт'!$B$8/1200)^('Расчёт'!$B$9*12-A207+1)-1))),IF('Расчёт'!$B$18="Сократить срок",'Расчёт'!$I$5/('Расчёт'!$B$9*12)+E207,C207/('Расчёт'!$B$9*12-A207+1)+E207))))</x:f>
        <x:v>0</x:v>
      </x:c>
      <x:c r="E207" s="96" t="n">
        <x:f>IF(C207&gt;0,C207*'Расчёт'!$B$8/1200,0)</x:f>
        <x:v>0</x:v>
      </x:c>
      <x:c r="F207" s="96" t="n">
        <x:f>MAX(MIN(D207-E207,C207),0)</x:f>
        <x:v>0</x:v>
      </x:c>
      <x:c r="G207" s="96" t="n">
        <x:f>MIN(MAX('Расчёт'!$B$14+IF(AND('Расчёт'!$B$16&gt;0,'Расчёт'!$B$17&lt;&gt;"",B207&gt;='Расчёт'!$B$17,B206&lt;'Расчёт'!$B$17),'Расчёт'!$B$16,0),0),MAX(C207-F207,0))</x:f>
        <x:v>0</x:v>
      </x:c>
      <x:c r="H207" s="96" t="n">
        <x:f>IF(C207&gt;0,D207+G207+'Расчёт'!$B$22,0)</x:f>
        <x:v>0</x:v>
      </x:c>
      <x:c r="I207" s="96" t="n">
        <x:f>MAX(C207-F207-G207,0)</x:f>
        <x:v>0</x:v>
      </x:c>
      <x:c r="J207" s="92"/>
      <x:c r="K207" s="96" t="n">
        <x:f>O206</x:f>
        <x:v>3618951.0538933817</x:v>
      </x:c>
      <x:c r="L207" s="96" t="n">
        <x:f>IF(K207&lt;=0,0,MIN(K207+M207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207)))</x:f>
        <x:v>126551.72637412467</x:v>
      </x:c>
      <x:c r="M207" s="96" t="n">
        <x:f>IF(K207&gt;0,K207*'Расчёт'!$B$8/1200,0)</x:f>
        <x:v>55792.1620808563</x:v>
      </x:c>
      <x:c r="N207" s="96" t="n">
        <x:f>MAX(MIN(L207-M207,K207),0)</x:f>
        <x:v>70759.56429326837</x:v>
      </x:c>
      <x:c r="O207" s="96" t="n">
        <x:f>MAX(K207-N207,0)</x:f>
        <x:v>3548191.4896001136</x:v>
      </x:c>
    </x:row>
    <x:row r="208" ht="18" customHeight="1">
      <x:c r="A208" s="98" t="n">
        <x:f>A207+1</x:f>
        <x:v>204</x:v>
      </x:c>
      <x:c r="B208" s="100" t="n">
        <x:f>DATE(YEAR(B207),MONTH(B207)+1,DAY(B207))</x:f>
        <x:v>52493</x:v>
      </x:c>
      <x:c r="C208" s="96" t="n">
        <x:f>I207</x:f>
        <x:v>0</x:v>
      </x:c>
      <x:c r="D208" s="96" t="n">
        <x:f>IF(C208&lt;=0,0,MIN(C208+E208,IF('Расчёт'!$B$10="Аннуитетный",IF('Расчёт'!$B$18="Сократить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208/('Расчёт'!$B$9*12-A208+1),C208*('Расчёт'!$B$8/1200)*(1+'Расчёт'!$B$8/1200)^('Расчёт'!$B$9*12-A208+1)/((1+'Расчёт'!$B$8/1200)^('Расчёт'!$B$9*12-A208+1)-1))),IF('Расчёт'!$B$18="Сократить срок",'Расчёт'!$I$5/('Расчёт'!$B$9*12)+E208,C208/('Расчёт'!$B$9*12-A208+1)+E208))))</x:f>
        <x:v>0</x:v>
      </x:c>
      <x:c r="E208" s="96" t="n">
        <x:f>IF(C208&gt;0,C208*'Расчёт'!$B$8/1200,0)</x:f>
        <x:v>0</x:v>
      </x:c>
      <x:c r="F208" s="96" t="n">
        <x:f>MAX(MIN(D208-E208,C208),0)</x:f>
        <x:v>0</x:v>
      </x:c>
      <x:c r="G208" s="96" t="n">
        <x:f>MIN(MAX('Расчёт'!$B$14+IF(AND('Расчёт'!$B$16&gt;0,'Расчёт'!$B$17&lt;&gt;"",B208&gt;='Расчёт'!$B$17,B207&lt;'Расчёт'!$B$17),'Расчёт'!$B$16,0),0),MAX(C208-F208,0))</x:f>
        <x:v>0</x:v>
      </x:c>
      <x:c r="H208" s="96" t="n">
        <x:f>IF(C208&gt;0,D208+G208+'Расчёт'!$B$22,0)</x:f>
        <x:v>0</x:v>
      </x:c>
      <x:c r="I208" s="96" t="n">
        <x:f>MAX(C208-F208-G208,0)</x:f>
        <x:v>0</x:v>
      </x:c>
      <x:c r="J208" s="92"/>
      <x:c r="K208" s="96" t="n">
        <x:f>O207</x:f>
        <x:v>3548191.4896001136</x:v>
      </x:c>
      <x:c r="L208" s="96" t="n">
        <x:f>IF(K208&lt;=0,0,MIN(K208+M208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208)))</x:f>
        <x:v>126551.72637412467</x:v>
      </x:c>
      <x:c r="M208" s="96" t="n">
        <x:f>IF(K208&gt;0,K208*'Расчёт'!$B$8/1200,0)</x:f>
        <x:v>54701.28546466841</x:v>
      </x:c>
      <x:c r="N208" s="96" t="n">
        <x:f>MAX(MIN(L208-M208,K208),0)</x:f>
        <x:v>71850.44090945626</x:v>
      </x:c>
      <x:c r="O208" s="96" t="n">
        <x:f>MAX(K208-N208,0)</x:f>
        <x:v>3476341.048690657</x:v>
      </x:c>
    </x:row>
    <x:row r="209" ht="18" customHeight="1">
      <x:c r="A209" s="98" t="n">
        <x:f>A208+1</x:f>
        <x:v>205</x:v>
      </x:c>
      <x:c r="B209" s="100" t="n">
        <x:f>DATE(YEAR(B208),MONTH(B208)+1,DAY(B208))</x:f>
        <x:v>52523</x:v>
      </x:c>
      <x:c r="C209" s="96" t="n">
        <x:f>I208</x:f>
        <x:v>0</x:v>
      </x:c>
      <x:c r="D209" s="96" t="n">
        <x:f>IF(C209&lt;=0,0,MIN(C209+E209,IF('Расчёт'!$B$10="Аннуитетный",IF('Расчёт'!$B$18="Сократить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209/('Расчёт'!$B$9*12-A209+1),C209*('Расчёт'!$B$8/1200)*(1+'Расчёт'!$B$8/1200)^('Расчёт'!$B$9*12-A209+1)/((1+'Расчёт'!$B$8/1200)^('Расчёт'!$B$9*12-A209+1)-1))),IF('Расчёт'!$B$18="Сократить срок",'Расчёт'!$I$5/('Расчёт'!$B$9*12)+E209,C209/('Расчёт'!$B$9*12-A209+1)+E209))))</x:f>
        <x:v>0</x:v>
      </x:c>
      <x:c r="E209" s="96" t="n">
        <x:f>IF(C209&gt;0,C209*'Расчёт'!$B$8/1200,0)</x:f>
        <x:v>0</x:v>
      </x:c>
      <x:c r="F209" s="96" t="n">
        <x:f>MAX(MIN(D209-E209,C209),0)</x:f>
        <x:v>0</x:v>
      </x:c>
      <x:c r="G209" s="96" t="n">
        <x:f>MIN(MAX('Расчёт'!$B$14+IF(AND('Расчёт'!$B$16&gt;0,'Расчёт'!$B$17&lt;&gt;"",B209&gt;='Расчёт'!$B$17,B208&lt;'Расчёт'!$B$17),'Расчёт'!$B$16,0),0),MAX(C209-F209,0))</x:f>
        <x:v>0</x:v>
      </x:c>
      <x:c r="H209" s="96" t="n">
        <x:f>IF(C209&gt;0,D209+G209+'Расчёт'!$B$22,0)</x:f>
        <x:v>0</x:v>
      </x:c>
      <x:c r="I209" s="96" t="n">
        <x:f>MAX(C209-F209-G209,0)</x:f>
        <x:v>0</x:v>
      </x:c>
      <x:c r="J209" s="92"/>
      <x:c r="K209" s="96" t="n">
        <x:f>O208</x:f>
        <x:v>3476341.048690657</x:v>
      </x:c>
      <x:c r="L209" s="96" t="n">
        <x:f>IF(K209&lt;=0,0,MIN(K209+M209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209)))</x:f>
        <x:v>126551.72637412467</x:v>
      </x:c>
      <x:c r="M209" s="96" t="n">
        <x:f>IF(K209&gt;0,K209*'Расчёт'!$B$8/1200,0)</x:f>
        <x:v>53593.5911673143</x:v>
      </x:c>
      <x:c r="N209" s="96" t="n">
        <x:f>MAX(MIN(L209-M209,K209),0)</x:f>
        <x:v>72958.13520681037</x:v>
      </x:c>
      <x:c r="O209" s="96" t="n">
        <x:f>MAX(K209-N209,0)</x:f>
        <x:v>3403382.913483847</x:v>
      </x:c>
    </x:row>
    <x:row r="210" ht="18" customHeight="1">
      <x:c r="A210" s="98" t="n">
        <x:f>A209+1</x:f>
        <x:v>206</x:v>
      </x:c>
      <x:c r="B210" s="100" t="n">
        <x:f>DATE(YEAR(B209),MONTH(B209)+1,DAY(B209))</x:f>
        <x:v>52554</x:v>
      </x:c>
      <x:c r="C210" s="96" t="n">
        <x:f>I209</x:f>
        <x:v>0</x:v>
      </x:c>
      <x:c r="D210" s="96" t="n">
        <x:f>IF(C210&lt;=0,0,MIN(C210+E210,IF('Расчёт'!$B$10="Аннуитетный",IF('Расчёт'!$B$18="Сократить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210/('Расчёт'!$B$9*12-A210+1),C210*('Расчёт'!$B$8/1200)*(1+'Расчёт'!$B$8/1200)^('Расчёт'!$B$9*12-A210+1)/((1+'Расчёт'!$B$8/1200)^('Расчёт'!$B$9*12-A210+1)-1))),IF('Расчёт'!$B$18="Сократить срок",'Расчёт'!$I$5/('Расчёт'!$B$9*12)+E210,C210/('Расчёт'!$B$9*12-A210+1)+E210))))</x:f>
        <x:v>0</x:v>
      </x:c>
      <x:c r="E210" s="96" t="n">
        <x:f>IF(C210&gt;0,C210*'Расчёт'!$B$8/1200,0)</x:f>
        <x:v>0</x:v>
      </x:c>
      <x:c r="F210" s="96" t="n">
        <x:f>MAX(MIN(D210-E210,C210),0)</x:f>
        <x:v>0</x:v>
      </x:c>
      <x:c r="G210" s="96" t="n">
        <x:f>MIN(MAX('Расчёт'!$B$14+IF(AND('Расчёт'!$B$16&gt;0,'Расчёт'!$B$17&lt;&gt;"",B210&gt;='Расчёт'!$B$17,B209&lt;'Расчёт'!$B$17),'Расчёт'!$B$16,0),0),MAX(C210-F210,0))</x:f>
        <x:v>0</x:v>
      </x:c>
      <x:c r="H210" s="96" t="n">
        <x:f>IF(C210&gt;0,D210+G210+'Расчёт'!$B$22,0)</x:f>
        <x:v>0</x:v>
      </x:c>
      <x:c r="I210" s="96" t="n">
        <x:f>MAX(C210-F210-G210,0)</x:f>
        <x:v>0</x:v>
      </x:c>
      <x:c r="J210" s="92"/>
      <x:c r="K210" s="96" t="n">
        <x:f>O209</x:f>
        <x:v>3403382.913483847</x:v>
      </x:c>
      <x:c r="L210" s="96" t="n">
        <x:f>IF(K210&lt;=0,0,MIN(K210+M210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210)))</x:f>
        <x:v>126551.72637412467</x:v>
      </x:c>
      <x:c r="M210" s="96" t="n">
        <x:f>IF(K210&gt;0,K210*'Расчёт'!$B$8/1200,0)</x:f>
        <x:v>52468.81991620931</x:v>
      </x:c>
      <x:c r="N210" s="96" t="n">
        <x:f>MAX(MIN(L210-M210,K210),0)</x:f>
        <x:v>74082.90645791536</x:v>
      </x:c>
      <x:c r="O210" s="96" t="n">
        <x:f>MAX(K210-N210,0)</x:f>
        <x:v>3329300.0070259315</x:v>
      </x:c>
    </x:row>
    <x:row r="211" ht="18" customHeight="1">
      <x:c r="A211" s="98" t="n">
        <x:f>A210+1</x:f>
        <x:v>207</x:v>
      </x:c>
      <x:c r="B211" s="100" t="n">
        <x:f>DATE(YEAR(B210),MONTH(B210)+1,DAY(B210))</x:f>
        <x:v>52584</x:v>
      </x:c>
      <x:c r="C211" s="96" t="n">
        <x:f>I210</x:f>
        <x:v>0</x:v>
      </x:c>
      <x:c r="D211" s="96" t="n">
        <x:f>IF(C211&lt;=0,0,MIN(C211+E211,IF('Расчёт'!$B$10="Аннуитетный",IF('Расчёт'!$B$18="Сократить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211/('Расчёт'!$B$9*12-A211+1),C211*('Расчёт'!$B$8/1200)*(1+'Расчёт'!$B$8/1200)^('Расчёт'!$B$9*12-A211+1)/((1+'Расчёт'!$B$8/1200)^('Расчёт'!$B$9*12-A211+1)-1))),IF('Расчёт'!$B$18="Сократить срок",'Расчёт'!$I$5/('Расчёт'!$B$9*12)+E211,C211/('Расчёт'!$B$9*12-A211+1)+E211))))</x:f>
        <x:v>0</x:v>
      </x:c>
      <x:c r="E211" s="96" t="n">
        <x:f>IF(C211&gt;0,C211*'Расчёт'!$B$8/1200,0)</x:f>
        <x:v>0</x:v>
      </x:c>
      <x:c r="F211" s="96" t="n">
        <x:f>MAX(MIN(D211-E211,C211),0)</x:f>
        <x:v>0</x:v>
      </x:c>
      <x:c r="G211" s="96" t="n">
        <x:f>MIN(MAX('Расчёт'!$B$14+IF(AND('Расчёт'!$B$16&gt;0,'Расчёт'!$B$17&lt;&gt;"",B211&gt;='Расчёт'!$B$17,B210&lt;'Расчёт'!$B$17),'Расчёт'!$B$16,0),0),MAX(C211-F211,0))</x:f>
        <x:v>0</x:v>
      </x:c>
      <x:c r="H211" s="96" t="n">
        <x:f>IF(C211&gt;0,D211+G211+'Расчёт'!$B$22,0)</x:f>
        <x:v>0</x:v>
      </x:c>
      <x:c r="I211" s="96" t="n">
        <x:f>MAX(C211-F211-G211,0)</x:f>
        <x:v>0</x:v>
      </x:c>
      <x:c r="J211" s="92"/>
      <x:c r="K211" s="96" t="n">
        <x:f>O210</x:f>
        <x:v>3329300.0070259315</x:v>
      </x:c>
      <x:c r="L211" s="96" t="n">
        <x:f>IF(K211&lt;=0,0,MIN(K211+M211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211)))</x:f>
        <x:v>126551.72637412467</x:v>
      </x:c>
      <x:c r="M211" s="96" t="n">
        <x:f>IF(K211&gt;0,K211*'Расчёт'!$B$8/1200,0)</x:f>
        <x:v>51326.708441649775</x:v>
      </x:c>
      <x:c r="N211" s="96" t="n">
        <x:f>MAX(MIN(L211-M211,K211),0)</x:f>
        <x:v>75225.0179324749</x:v>
      </x:c>
      <x:c r="O211" s="96" t="n">
        <x:f>MAX(K211-N211,0)</x:f>
        <x:v>3254074.9890934564</x:v>
      </x:c>
    </x:row>
    <x:row r="212" ht="18" customHeight="1">
      <x:c r="A212" s="98" t="n">
        <x:f>A211+1</x:f>
        <x:v>208</x:v>
      </x:c>
      <x:c r="B212" s="100" t="n">
        <x:f>DATE(YEAR(B211),MONTH(B211)+1,DAY(B211))</x:f>
        <x:v>52615</x:v>
      </x:c>
      <x:c r="C212" s="96" t="n">
        <x:f>I211</x:f>
        <x:v>0</x:v>
      </x:c>
      <x:c r="D212" s="96" t="n">
        <x:f>IF(C212&lt;=0,0,MIN(C212+E212,IF('Расчёт'!$B$10="Аннуитетный",IF('Расчёт'!$B$18="Сократить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212/('Расчёт'!$B$9*12-A212+1),C212*('Расчёт'!$B$8/1200)*(1+'Расчёт'!$B$8/1200)^('Расчёт'!$B$9*12-A212+1)/((1+'Расчёт'!$B$8/1200)^('Расчёт'!$B$9*12-A212+1)-1))),IF('Расчёт'!$B$18="Сократить срок",'Расчёт'!$I$5/('Расчёт'!$B$9*12)+E212,C212/('Расчёт'!$B$9*12-A212+1)+E212))))</x:f>
        <x:v>0</x:v>
      </x:c>
      <x:c r="E212" s="96" t="n">
        <x:f>IF(C212&gt;0,C212*'Расчёт'!$B$8/1200,0)</x:f>
        <x:v>0</x:v>
      </x:c>
      <x:c r="F212" s="96" t="n">
        <x:f>MAX(MIN(D212-E212,C212),0)</x:f>
        <x:v>0</x:v>
      </x:c>
      <x:c r="G212" s="96" t="n">
        <x:f>MIN(MAX('Расчёт'!$B$14+IF(AND('Расчёт'!$B$16&gt;0,'Расчёт'!$B$17&lt;&gt;"",B212&gt;='Расчёт'!$B$17,B211&lt;'Расчёт'!$B$17),'Расчёт'!$B$16,0),0),MAX(C212-F212,0))</x:f>
        <x:v>0</x:v>
      </x:c>
      <x:c r="H212" s="96" t="n">
        <x:f>IF(C212&gt;0,D212+G212+'Расчёт'!$B$22,0)</x:f>
        <x:v>0</x:v>
      </x:c>
      <x:c r="I212" s="96" t="n">
        <x:f>MAX(C212-F212-G212,0)</x:f>
        <x:v>0</x:v>
      </x:c>
      <x:c r="J212" s="92"/>
      <x:c r="K212" s="96" t="n">
        <x:f>O211</x:f>
        <x:v>3254074.9890934564</x:v>
      </x:c>
      <x:c r="L212" s="96" t="n">
        <x:f>IF(K212&lt;=0,0,MIN(K212+M212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212)))</x:f>
        <x:v>126551.72637412467</x:v>
      </x:c>
      <x:c r="M212" s="96" t="n">
        <x:f>IF(K212&gt;0,K212*'Расчёт'!$B$8/1200,0)</x:f>
        <x:v>50166.98941519079</x:v>
      </x:c>
      <x:c r="N212" s="96" t="n">
        <x:f>MAX(MIN(L212-M212,K212),0)</x:f>
        <x:v>76384.73695893388</x:v>
      </x:c>
      <x:c r="O212" s="96" t="n">
        <x:f>MAX(K212-N212,0)</x:f>
        <x:v>3177690.2521345224</x:v>
      </x:c>
    </x:row>
    <x:row r="213" ht="18" customHeight="1">
      <x:c r="A213" s="98" t="n">
        <x:f>A212+1</x:f>
        <x:v>209</x:v>
      </x:c>
      <x:c r="B213" s="100" t="n">
        <x:f>DATE(YEAR(B212),MONTH(B212)+1,DAY(B212))</x:f>
        <x:v>52646</x:v>
      </x:c>
      <x:c r="C213" s="96" t="n">
        <x:f>I212</x:f>
        <x:v>0</x:v>
      </x:c>
      <x:c r="D213" s="96" t="n">
        <x:f>IF(C213&lt;=0,0,MIN(C213+E213,IF('Расчёт'!$B$10="Аннуитетный",IF('Расчёт'!$B$18="Сократить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213/('Расчёт'!$B$9*12-A213+1),C213*('Расчёт'!$B$8/1200)*(1+'Расчёт'!$B$8/1200)^('Расчёт'!$B$9*12-A213+1)/((1+'Расчёт'!$B$8/1200)^('Расчёт'!$B$9*12-A213+1)-1))),IF('Расчёт'!$B$18="Сократить срок",'Расчёт'!$I$5/('Расчёт'!$B$9*12)+E213,C213/('Расчёт'!$B$9*12-A213+1)+E213))))</x:f>
        <x:v>0</x:v>
      </x:c>
      <x:c r="E213" s="96" t="n">
        <x:f>IF(C213&gt;0,C213*'Расчёт'!$B$8/1200,0)</x:f>
        <x:v>0</x:v>
      </x:c>
      <x:c r="F213" s="96" t="n">
        <x:f>MAX(MIN(D213-E213,C213),0)</x:f>
        <x:v>0</x:v>
      </x:c>
      <x:c r="G213" s="96" t="n">
        <x:f>MIN(MAX('Расчёт'!$B$14+IF(AND('Расчёт'!$B$16&gt;0,'Расчёт'!$B$17&lt;&gt;"",B213&gt;='Расчёт'!$B$17,B212&lt;'Расчёт'!$B$17),'Расчёт'!$B$16,0),0),MAX(C213-F213,0))</x:f>
        <x:v>0</x:v>
      </x:c>
      <x:c r="H213" s="96" t="n">
        <x:f>IF(C213&gt;0,D213+G213+'Расчёт'!$B$22,0)</x:f>
        <x:v>0</x:v>
      </x:c>
      <x:c r="I213" s="96" t="n">
        <x:f>MAX(C213-F213-G213,0)</x:f>
        <x:v>0</x:v>
      </x:c>
      <x:c r="J213" s="92"/>
      <x:c r="K213" s="96" t="n">
        <x:f>O212</x:f>
        <x:v>3177690.2521345224</x:v>
      </x:c>
      <x:c r="L213" s="96" t="n">
        <x:f>IF(K213&lt;=0,0,MIN(K213+M213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213)))</x:f>
        <x:v>126551.72637412467</x:v>
      </x:c>
      <x:c r="M213" s="96" t="n">
        <x:f>IF(K213&gt;0,K213*'Расчёт'!$B$8/1200,0)</x:f>
        <x:v>48989.39138707389</x:v>
      </x:c>
      <x:c r="N213" s="96" t="n">
        <x:f>MAX(MIN(L213-M213,K213),0)</x:f>
        <x:v>77562.33498705078</x:v>
      </x:c>
      <x:c r="O213" s="96" t="n">
        <x:f>MAX(K213-N213,0)</x:f>
        <x:v>3100127.9171474716</x:v>
      </x:c>
    </x:row>
    <x:row r="214" ht="18" customHeight="1">
      <x:c r="A214" s="98" t="n">
        <x:f>A213+1</x:f>
        <x:v>210</x:v>
      </x:c>
      <x:c r="B214" s="100" t="n">
        <x:f>DATE(YEAR(B213),MONTH(B213)+1,DAY(B213))</x:f>
        <x:v>52675</x:v>
      </x:c>
      <x:c r="C214" s="96" t="n">
        <x:f>I213</x:f>
        <x:v>0</x:v>
      </x:c>
      <x:c r="D214" s="96" t="n">
        <x:f>IF(C214&lt;=0,0,MIN(C214+E214,IF('Расчёт'!$B$10="Аннуитетный",IF('Расчёт'!$B$18="Сократить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214/('Расчёт'!$B$9*12-A214+1),C214*('Расчёт'!$B$8/1200)*(1+'Расчёт'!$B$8/1200)^('Расчёт'!$B$9*12-A214+1)/((1+'Расчёт'!$B$8/1200)^('Расчёт'!$B$9*12-A214+1)-1))),IF('Расчёт'!$B$18="Сократить срок",'Расчёт'!$I$5/('Расчёт'!$B$9*12)+E214,C214/('Расчёт'!$B$9*12-A214+1)+E214))))</x:f>
        <x:v>0</x:v>
      </x:c>
      <x:c r="E214" s="96" t="n">
        <x:f>IF(C214&gt;0,C214*'Расчёт'!$B$8/1200,0)</x:f>
        <x:v>0</x:v>
      </x:c>
      <x:c r="F214" s="96" t="n">
        <x:f>MAX(MIN(D214-E214,C214),0)</x:f>
        <x:v>0</x:v>
      </x:c>
      <x:c r="G214" s="96" t="n">
        <x:f>MIN(MAX('Расчёт'!$B$14+IF(AND('Расчёт'!$B$16&gt;0,'Расчёт'!$B$17&lt;&gt;"",B214&gt;='Расчёт'!$B$17,B213&lt;'Расчёт'!$B$17),'Расчёт'!$B$16,0),0),MAX(C214-F214,0))</x:f>
        <x:v>0</x:v>
      </x:c>
      <x:c r="H214" s="96" t="n">
        <x:f>IF(C214&gt;0,D214+G214+'Расчёт'!$B$22,0)</x:f>
        <x:v>0</x:v>
      </x:c>
      <x:c r="I214" s="96" t="n">
        <x:f>MAX(C214-F214-G214,0)</x:f>
        <x:v>0</x:v>
      </x:c>
      <x:c r="J214" s="92"/>
      <x:c r="K214" s="96" t="n">
        <x:f>O213</x:f>
        <x:v>3100127.9171474716</x:v>
      </x:c>
      <x:c r="L214" s="96" t="n">
        <x:f>IF(K214&lt;=0,0,MIN(K214+M214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214)))</x:f>
        <x:v>126551.72637412467</x:v>
      </x:c>
      <x:c r="M214" s="96" t="n">
        <x:f>IF(K214&gt;0,K214*'Расчёт'!$B$8/1200,0)</x:f>
        <x:v>47793.638722690186</x:v>
      </x:c>
      <x:c r="N214" s="96" t="n">
        <x:f>MAX(MIN(L214-M214,K214),0)</x:f>
        <x:v>78758.08765143449</x:v>
      </x:c>
      <x:c r="O214" s="96" t="n">
        <x:f>MAX(K214-N214,0)</x:f>
        <x:v>3021369.829496037</x:v>
      </x:c>
    </x:row>
    <x:row r="215" ht="18" customHeight="1">
      <x:c r="A215" s="98" t="n">
        <x:f>A214+1</x:f>
        <x:v>211</x:v>
      </x:c>
      <x:c r="B215" s="100" t="n">
        <x:f>DATE(YEAR(B214),MONTH(B214)+1,DAY(B214))</x:f>
        <x:v>52706</x:v>
      </x:c>
      <x:c r="C215" s="96" t="n">
        <x:f>I214</x:f>
        <x:v>0</x:v>
      </x:c>
      <x:c r="D215" s="96" t="n">
        <x:f>IF(C215&lt;=0,0,MIN(C215+E215,IF('Расчёт'!$B$10="Аннуитетный",IF('Расчёт'!$B$18="Сократить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215/('Расчёт'!$B$9*12-A215+1),C215*('Расчёт'!$B$8/1200)*(1+'Расчёт'!$B$8/1200)^('Расчёт'!$B$9*12-A215+1)/((1+'Расчёт'!$B$8/1200)^('Расчёт'!$B$9*12-A215+1)-1))),IF('Расчёт'!$B$18="Сократить срок",'Расчёт'!$I$5/('Расчёт'!$B$9*12)+E215,C215/('Расчёт'!$B$9*12-A215+1)+E215))))</x:f>
        <x:v>0</x:v>
      </x:c>
      <x:c r="E215" s="96" t="n">
        <x:f>IF(C215&gt;0,C215*'Расчёт'!$B$8/1200,0)</x:f>
        <x:v>0</x:v>
      </x:c>
      <x:c r="F215" s="96" t="n">
        <x:f>MAX(MIN(D215-E215,C215),0)</x:f>
        <x:v>0</x:v>
      </x:c>
      <x:c r="G215" s="96" t="n">
        <x:f>MIN(MAX('Расчёт'!$B$14+IF(AND('Расчёт'!$B$16&gt;0,'Расчёт'!$B$17&lt;&gt;"",B215&gt;='Расчёт'!$B$17,B214&lt;'Расчёт'!$B$17),'Расчёт'!$B$16,0),0),MAX(C215-F215,0))</x:f>
        <x:v>0</x:v>
      </x:c>
      <x:c r="H215" s="96" t="n">
        <x:f>IF(C215&gt;0,D215+G215+'Расчёт'!$B$22,0)</x:f>
        <x:v>0</x:v>
      </x:c>
      <x:c r="I215" s="96" t="n">
        <x:f>MAX(C215-F215-G215,0)</x:f>
        <x:v>0</x:v>
      </x:c>
      <x:c r="J215" s="92"/>
      <x:c r="K215" s="96" t="n">
        <x:f>O214</x:f>
        <x:v>3021369.829496037</x:v>
      </x:c>
      <x:c r="L215" s="96" t="n">
        <x:f>IF(K215&lt;=0,0,MIN(K215+M215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215)))</x:f>
        <x:v>126551.72637412467</x:v>
      </x:c>
      <x:c r="M215" s="96" t="n">
        <x:f>IF(K215&gt;0,K215*'Расчёт'!$B$8/1200,0)</x:f>
        <x:v>46579.451538063906</x:v>
      </x:c>
      <x:c r="N215" s="96" t="n">
        <x:f>MAX(MIN(L215-M215,K215),0)</x:f>
        <x:v>79972.27483606077</x:v>
      </x:c>
      <x:c r="O215" s="96" t="n">
        <x:f>MAX(K215-N215,0)</x:f>
        <x:v>2941397.5546599766</x:v>
      </x:c>
    </x:row>
    <x:row r="216" ht="18" customHeight="1">
      <x:c r="A216" s="98" t="n">
        <x:f>A215+1</x:f>
        <x:v>212</x:v>
      </x:c>
      <x:c r="B216" s="100" t="n">
        <x:f>DATE(YEAR(B215),MONTH(B215)+1,DAY(B215))</x:f>
        <x:v>52736</x:v>
      </x:c>
      <x:c r="C216" s="96" t="n">
        <x:f>I215</x:f>
        <x:v>0</x:v>
      </x:c>
      <x:c r="D216" s="96" t="n">
        <x:f>IF(C216&lt;=0,0,MIN(C216+E216,IF('Расчёт'!$B$10="Аннуитетный",IF('Расчёт'!$B$18="Сократить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216/('Расчёт'!$B$9*12-A216+1),C216*('Расчёт'!$B$8/1200)*(1+'Расчёт'!$B$8/1200)^('Расчёт'!$B$9*12-A216+1)/((1+'Расчёт'!$B$8/1200)^('Расчёт'!$B$9*12-A216+1)-1))),IF('Расчёт'!$B$18="Сократить срок",'Расчёт'!$I$5/('Расчёт'!$B$9*12)+E216,C216/('Расчёт'!$B$9*12-A216+1)+E216))))</x:f>
        <x:v>0</x:v>
      </x:c>
      <x:c r="E216" s="96" t="n">
        <x:f>IF(C216&gt;0,C216*'Расчёт'!$B$8/1200,0)</x:f>
        <x:v>0</x:v>
      </x:c>
      <x:c r="F216" s="96" t="n">
        <x:f>MAX(MIN(D216-E216,C216),0)</x:f>
        <x:v>0</x:v>
      </x:c>
      <x:c r="G216" s="96" t="n">
        <x:f>MIN(MAX('Расчёт'!$B$14+IF(AND('Расчёт'!$B$16&gt;0,'Расчёт'!$B$17&lt;&gt;"",B216&gt;='Расчёт'!$B$17,B215&lt;'Расчёт'!$B$17),'Расчёт'!$B$16,0),0),MAX(C216-F216,0))</x:f>
        <x:v>0</x:v>
      </x:c>
      <x:c r="H216" s="96" t="n">
        <x:f>IF(C216&gt;0,D216+G216+'Расчёт'!$B$22,0)</x:f>
        <x:v>0</x:v>
      </x:c>
      <x:c r="I216" s="96" t="n">
        <x:f>MAX(C216-F216-G216,0)</x:f>
        <x:v>0</x:v>
      </x:c>
      <x:c r="J216" s="92"/>
      <x:c r="K216" s="96" t="n">
        <x:f>O215</x:f>
        <x:v>2941397.5546599766</x:v>
      </x:c>
      <x:c r="L216" s="96" t="n">
        <x:f>IF(K216&lt;=0,0,MIN(K216+M216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216)))</x:f>
        <x:v>126551.72637412467</x:v>
      </x:c>
      <x:c r="M216" s="96" t="n">
        <x:f>IF(K216&gt;0,K216*'Расчёт'!$B$8/1200,0)</x:f>
        <x:v>45346.54563434131</x:v>
      </x:c>
      <x:c r="N216" s="96" t="n">
        <x:f>MAX(MIN(L216-M216,K216),0)</x:f>
        <x:v>81205.18073978336</x:v>
      </x:c>
      <x:c r="O216" s="96" t="n">
        <x:f>MAX(K216-N216,0)</x:f>
        <x:v>2860192.3739201934</x:v>
      </x:c>
    </x:row>
    <x:row r="217" ht="18" customHeight="1">
      <x:c r="A217" s="98" t="n">
        <x:f>A216+1</x:f>
        <x:v>213</x:v>
      </x:c>
      <x:c r="B217" s="100" t="n">
        <x:f>DATE(YEAR(B216),MONTH(B216)+1,DAY(B216))</x:f>
        <x:v>52767</x:v>
      </x:c>
      <x:c r="C217" s="96" t="n">
        <x:f>I216</x:f>
        <x:v>0</x:v>
      </x:c>
      <x:c r="D217" s="96" t="n">
        <x:f>IF(C217&lt;=0,0,MIN(C217+E217,IF('Расчёт'!$B$10="Аннуитетный",IF('Расчёт'!$B$18="Сократить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217/('Расчёт'!$B$9*12-A217+1),C217*('Расчёт'!$B$8/1200)*(1+'Расчёт'!$B$8/1200)^('Расчёт'!$B$9*12-A217+1)/((1+'Расчёт'!$B$8/1200)^('Расчёт'!$B$9*12-A217+1)-1))),IF('Расчёт'!$B$18="Сократить срок",'Расчёт'!$I$5/('Расчёт'!$B$9*12)+E217,C217/('Расчёт'!$B$9*12-A217+1)+E217))))</x:f>
        <x:v>0</x:v>
      </x:c>
      <x:c r="E217" s="96" t="n">
        <x:f>IF(C217&gt;0,C217*'Расчёт'!$B$8/1200,0)</x:f>
        <x:v>0</x:v>
      </x:c>
      <x:c r="F217" s="96" t="n">
        <x:f>MAX(MIN(D217-E217,C217),0)</x:f>
        <x:v>0</x:v>
      </x:c>
      <x:c r="G217" s="96" t="n">
        <x:f>MIN(MAX('Расчёт'!$B$14+IF(AND('Расчёт'!$B$16&gt;0,'Расчёт'!$B$17&lt;&gt;"",B217&gt;='Расчёт'!$B$17,B216&lt;'Расчёт'!$B$17),'Расчёт'!$B$16,0),0),MAX(C217-F217,0))</x:f>
        <x:v>0</x:v>
      </x:c>
      <x:c r="H217" s="96" t="n">
        <x:f>IF(C217&gt;0,D217+G217+'Расчёт'!$B$22,0)</x:f>
        <x:v>0</x:v>
      </x:c>
      <x:c r="I217" s="96" t="n">
        <x:f>MAX(C217-F217-G217,0)</x:f>
        <x:v>0</x:v>
      </x:c>
      <x:c r="J217" s="92"/>
      <x:c r="K217" s="96" t="n">
        <x:f>O216</x:f>
        <x:v>2860192.3739201934</x:v>
      </x:c>
      <x:c r="L217" s="96" t="n">
        <x:f>IF(K217&lt;=0,0,MIN(K217+M217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217)))</x:f>
        <x:v>126551.72637412467</x:v>
      </x:c>
      <x:c r="M217" s="96" t="n">
        <x:f>IF(K217&gt;0,K217*'Расчёт'!$B$8/1200,0)</x:f>
        <x:v>44094.632431269645</x:v>
      </x:c>
      <x:c r="N217" s="96" t="n">
        <x:f>MAX(MIN(L217-M217,K217),0)</x:f>
        <x:v>82457.09394285502</x:v>
      </x:c>
      <x:c r="O217" s="96" t="n">
        <x:f>MAX(K217-N217,0)</x:f>
        <x:v>2777735.2799773384</x:v>
      </x:c>
    </x:row>
    <x:row r="218" ht="18" customHeight="1">
      <x:c r="A218" s="98" t="n">
        <x:f>A217+1</x:f>
        <x:v>214</x:v>
      </x:c>
      <x:c r="B218" s="100" t="n">
        <x:f>DATE(YEAR(B217),MONTH(B217)+1,DAY(B217))</x:f>
        <x:v>52797</x:v>
      </x:c>
      <x:c r="C218" s="96" t="n">
        <x:f>I217</x:f>
        <x:v>0</x:v>
      </x:c>
      <x:c r="D218" s="96" t="n">
        <x:f>IF(C218&lt;=0,0,MIN(C218+E218,IF('Расчёт'!$B$10="Аннуитетный",IF('Расчёт'!$B$18="Сократить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218/('Расчёт'!$B$9*12-A218+1),C218*('Расчёт'!$B$8/1200)*(1+'Расчёт'!$B$8/1200)^('Расчёт'!$B$9*12-A218+1)/((1+'Расчёт'!$B$8/1200)^('Расчёт'!$B$9*12-A218+1)-1))),IF('Расчёт'!$B$18="Сократить срок",'Расчёт'!$I$5/('Расчёт'!$B$9*12)+E218,C218/('Расчёт'!$B$9*12-A218+1)+E218))))</x:f>
        <x:v>0</x:v>
      </x:c>
      <x:c r="E218" s="96" t="n">
        <x:f>IF(C218&gt;0,C218*'Расчёт'!$B$8/1200,0)</x:f>
        <x:v>0</x:v>
      </x:c>
      <x:c r="F218" s="96" t="n">
        <x:f>MAX(MIN(D218-E218,C218),0)</x:f>
        <x:v>0</x:v>
      </x:c>
      <x:c r="G218" s="96" t="n">
        <x:f>MIN(MAX('Расчёт'!$B$14+IF(AND('Расчёт'!$B$16&gt;0,'Расчёт'!$B$17&lt;&gt;"",B218&gt;='Расчёт'!$B$17,B217&lt;'Расчёт'!$B$17),'Расчёт'!$B$16,0),0),MAX(C218-F218,0))</x:f>
        <x:v>0</x:v>
      </x:c>
      <x:c r="H218" s="96" t="n">
        <x:f>IF(C218&gt;0,D218+G218+'Расчёт'!$B$22,0)</x:f>
        <x:v>0</x:v>
      </x:c>
      <x:c r="I218" s="96" t="n">
        <x:f>MAX(C218-F218-G218,0)</x:f>
        <x:v>0</x:v>
      </x:c>
      <x:c r="J218" s="92"/>
      <x:c r="K218" s="96" t="n">
        <x:f>O217</x:f>
        <x:v>2777735.2799773384</x:v>
      </x:c>
      <x:c r="L218" s="96" t="n">
        <x:f>IF(K218&lt;=0,0,MIN(K218+M218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218)))</x:f>
        <x:v>126551.72637412467</x:v>
      </x:c>
      <x:c r="M218" s="96" t="n">
        <x:f>IF(K218&gt;0,K218*'Расчёт'!$B$8/1200,0)</x:f>
        <x:v>42823.418899650635</x:v>
      </x:c>
      <x:c r="N218" s="96" t="n">
        <x:f>MAX(MIN(L218-M218,K218),0)</x:f>
        <x:v>83728.30747447404</x:v>
      </x:c>
      <x:c r="O218" s="96" t="n">
        <x:f>MAX(K218-N218,0)</x:f>
        <x:v>2694006.9725028644</x:v>
      </x:c>
    </x:row>
    <x:row r="219" ht="18" customHeight="1">
      <x:c r="A219" s="98" t="n">
        <x:f>A218+1</x:f>
        <x:v>215</x:v>
      </x:c>
      <x:c r="B219" s="100" t="n">
        <x:f>DATE(YEAR(B218),MONTH(B218)+1,DAY(B218))</x:f>
        <x:v>52828</x:v>
      </x:c>
      <x:c r="C219" s="96" t="n">
        <x:f>I218</x:f>
        <x:v>0</x:v>
      </x:c>
      <x:c r="D219" s="96" t="n">
        <x:f>IF(C219&lt;=0,0,MIN(C219+E219,IF('Расчёт'!$B$10="Аннуитетный",IF('Расчёт'!$B$18="Сократить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219/('Расчёт'!$B$9*12-A219+1),C219*('Расчёт'!$B$8/1200)*(1+'Расчёт'!$B$8/1200)^('Расчёт'!$B$9*12-A219+1)/((1+'Расчёт'!$B$8/1200)^('Расчёт'!$B$9*12-A219+1)-1))),IF('Расчёт'!$B$18="Сократить срок",'Расчёт'!$I$5/('Расчёт'!$B$9*12)+E219,C219/('Расчёт'!$B$9*12-A219+1)+E219))))</x:f>
        <x:v>0</x:v>
      </x:c>
      <x:c r="E219" s="96" t="n">
        <x:f>IF(C219&gt;0,C219*'Расчёт'!$B$8/1200,0)</x:f>
        <x:v>0</x:v>
      </x:c>
      <x:c r="F219" s="96" t="n">
        <x:f>MAX(MIN(D219-E219,C219),0)</x:f>
        <x:v>0</x:v>
      </x:c>
      <x:c r="G219" s="96" t="n">
        <x:f>MIN(MAX('Расчёт'!$B$14+IF(AND('Расчёт'!$B$16&gt;0,'Расчёт'!$B$17&lt;&gt;"",B219&gt;='Расчёт'!$B$17,B218&lt;'Расчёт'!$B$17),'Расчёт'!$B$16,0),0),MAX(C219-F219,0))</x:f>
        <x:v>0</x:v>
      </x:c>
      <x:c r="H219" s="96" t="n">
        <x:f>IF(C219&gt;0,D219+G219+'Расчёт'!$B$22,0)</x:f>
        <x:v>0</x:v>
      </x:c>
      <x:c r="I219" s="96" t="n">
        <x:f>MAX(C219-F219-G219,0)</x:f>
        <x:v>0</x:v>
      </x:c>
      <x:c r="J219" s="92"/>
      <x:c r="K219" s="96" t="n">
        <x:f>O218</x:f>
        <x:v>2694006.9725028644</x:v>
      </x:c>
      <x:c r="L219" s="96" t="n">
        <x:f>IF(K219&lt;=0,0,MIN(K219+M219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219)))</x:f>
        <x:v>126551.72637412467</x:v>
      </x:c>
      <x:c r="M219" s="96" t="n">
        <x:f>IF(K219&gt;0,K219*'Расчёт'!$B$8/1200,0)</x:f>
        <x:v>41532.60749275249</x:v>
      </x:c>
      <x:c r="N219" s="96" t="n">
        <x:f>MAX(MIN(L219-M219,K219),0)</x:f>
        <x:v>85019.11888137218</x:v>
      </x:c>
      <x:c r="O219" s="96" t="n">
        <x:f>MAX(K219-N219,0)</x:f>
        <x:v>2608987.853621492</x:v>
      </x:c>
    </x:row>
    <x:row r="220" ht="18" customHeight="1">
      <x:c r="A220" s="98" t="n">
        <x:f>A219+1</x:f>
        <x:v>216</x:v>
      </x:c>
      <x:c r="B220" s="100" t="n">
        <x:f>DATE(YEAR(B219),MONTH(B219)+1,DAY(B219))</x:f>
        <x:v>52859</x:v>
      </x:c>
      <x:c r="C220" s="96" t="n">
        <x:f>I219</x:f>
        <x:v>0</x:v>
      </x:c>
      <x:c r="D220" s="96" t="n">
        <x:f>IF(C220&lt;=0,0,MIN(C220+E220,IF('Расчёт'!$B$10="Аннуитетный",IF('Расчёт'!$B$18="Сократить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220/('Расчёт'!$B$9*12-A220+1),C220*('Расчёт'!$B$8/1200)*(1+'Расчёт'!$B$8/1200)^('Расчёт'!$B$9*12-A220+1)/((1+'Расчёт'!$B$8/1200)^('Расчёт'!$B$9*12-A220+1)-1))),IF('Расчёт'!$B$18="Сократить срок",'Расчёт'!$I$5/('Расчёт'!$B$9*12)+E220,C220/('Расчёт'!$B$9*12-A220+1)+E220))))</x:f>
        <x:v>0</x:v>
      </x:c>
      <x:c r="E220" s="96" t="n">
        <x:f>IF(C220&gt;0,C220*'Расчёт'!$B$8/1200,0)</x:f>
        <x:v>0</x:v>
      </x:c>
      <x:c r="F220" s="96" t="n">
        <x:f>MAX(MIN(D220-E220,C220),0)</x:f>
        <x:v>0</x:v>
      </x:c>
      <x:c r="G220" s="96" t="n">
        <x:f>MIN(MAX('Расчёт'!$B$14+IF(AND('Расчёт'!$B$16&gt;0,'Расчёт'!$B$17&lt;&gt;"",B220&gt;='Расчёт'!$B$17,B219&lt;'Расчёт'!$B$17),'Расчёт'!$B$16,0),0),MAX(C220-F220,0))</x:f>
        <x:v>0</x:v>
      </x:c>
      <x:c r="H220" s="96" t="n">
        <x:f>IF(C220&gt;0,D220+G220+'Расчёт'!$B$22,0)</x:f>
        <x:v>0</x:v>
      </x:c>
      <x:c r="I220" s="96" t="n">
        <x:f>MAX(C220-F220-G220,0)</x:f>
        <x:v>0</x:v>
      </x:c>
      <x:c r="J220" s="92"/>
      <x:c r="K220" s="96" t="n">
        <x:f>O219</x:f>
        <x:v>2608987.853621492</x:v>
      </x:c>
      <x:c r="L220" s="96" t="n">
        <x:f>IF(K220&lt;=0,0,MIN(K220+M220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220)))</x:f>
        <x:v>126551.72637412467</x:v>
      </x:c>
      <x:c r="M220" s="96" t="n">
        <x:f>IF(K220&gt;0,K220*'Расчёт'!$B$8/1200,0)</x:f>
        <x:v>40221.89607666467</x:v>
      </x:c>
      <x:c r="N220" s="96" t="n">
        <x:f>MAX(MIN(L220-M220,K220),0)</x:f>
        <x:v>86329.83029746</x:v>
      </x:c>
      <x:c r="O220" s="96" t="n">
        <x:f>MAX(K220-N220,0)</x:f>
        <x:v>2522658.0233240323</x:v>
      </x:c>
    </x:row>
    <x:row r="221" ht="18" customHeight="1">
      <x:c r="A221" s="98" t="n">
        <x:f>A220+1</x:f>
        <x:v>217</x:v>
      </x:c>
      <x:c r="B221" s="100" t="n">
        <x:f>DATE(YEAR(B220),MONTH(B220)+1,DAY(B220))</x:f>
        <x:v>52889</x:v>
      </x:c>
      <x:c r="C221" s="96" t="n">
        <x:f>I220</x:f>
        <x:v>0</x:v>
      </x:c>
      <x:c r="D221" s="96" t="n">
        <x:f>IF(C221&lt;=0,0,MIN(C221+E221,IF('Расчёт'!$B$10="Аннуитетный",IF('Расчёт'!$B$18="Сократить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221/('Расчёт'!$B$9*12-A221+1),C221*('Расчёт'!$B$8/1200)*(1+'Расчёт'!$B$8/1200)^('Расчёт'!$B$9*12-A221+1)/((1+'Расчёт'!$B$8/1200)^('Расчёт'!$B$9*12-A221+1)-1))),IF('Расчёт'!$B$18="Сократить срок",'Расчёт'!$I$5/('Расчёт'!$B$9*12)+E221,C221/('Расчёт'!$B$9*12-A221+1)+E221))))</x:f>
        <x:v>0</x:v>
      </x:c>
      <x:c r="E221" s="96" t="n">
        <x:f>IF(C221&gt;0,C221*'Расчёт'!$B$8/1200,0)</x:f>
        <x:v>0</x:v>
      </x:c>
      <x:c r="F221" s="96" t="n">
        <x:f>MAX(MIN(D221-E221,C221),0)</x:f>
        <x:v>0</x:v>
      </x:c>
      <x:c r="G221" s="96" t="n">
        <x:f>MIN(MAX('Расчёт'!$B$14+IF(AND('Расчёт'!$B$16&gt;0,'Расчёт'!$B$17&lt;&gt;"",B221&gt;='Расчёт'!$B$17,B220&lt;'Расчёт'!$B$17),'Расчёт'!$B$16,0),0),MAX(C221-F221,0))</x:f>
        <x:v>0</x:v>
      </x:c>
      <x:c r="H221" s="96" t="n">
        <x:f>IF(C221&gt;0,D221+G221+'Расчёт'!$B$22,0)</x:f>
        <x:v>0</x:v>
      </x:c>
      <x:c r="I221" s="96" t="n">
        <x:f>MAX(C221-F221-G221,0)</x:f>
        <x:v>0</x:v>
      </x:c>
      <x:c r="J221" s="92"/>
      <x:c r="K221" s="96" t="n">
        <x:f>O220</x:f>
        <x:v>2522658.0233240323</x:v>
      </x:c>
      <x:c r="L221" s="96" t="n">
        <x:f>IF(K221&lt;=0,0,MIN(K221+M221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221)))</x:f>
        <x:v>126551.72637412467</x:v>
      </x:c>
      <x:c r="M221" s="96" t="n">
        <x:f>IF(K221&gt;0,K221*'Расчёт'!$B$8/1200,0)</x:f>
        <x:v>38890.97785957884</x:v>
      </x:c>
      <x:c r="N221" s="96" t="n">
        <x:f>MAX(MIN(L221-M221,K221),0)</x:f>
        <x:v>87660.74851454583</x:v>
      </x:c>
      <x:c r="O221" s="96" t="n">
        <x:f>MAX(K221-N221,0)</x:f>
        <x:v>2434997.2748094867</x:v>
      </x:c>
    </x:row>
    <x:row r="222" ht="18" customHeight="1">
      <x:c r="A222" s="98" t="n">
        <x:f>A221+1</x:f>
        <x:v>218</x:v>
      </x:c>
      <x:c r="B222" s="100" t="n">
        <x:f>DATE(YEAR(B221),MONTH(B221)+1,DAY(B221))</x:f>
        <x:v>52920</x:v>
      </x:c>
      <x:c r="C222" s="96" t="n">
        <x:f>I221</x:f>
        <x:v>0</x:v>
      </x:c>
      <x:c r="D222" s="96" t="n">
        <x:f>IF(C222&lt;=0,0,MIN(C222+E222,IF('Расчёт'!$B$10="Аннуитетный",IF('Расчёт'!$B$18="Сократить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222/('Расчёт'!$B$9*12-A222+1),C222*('Расчёт'!$B$8/1200)*(1+'Расчёт'!$B$8/1200)^('Расчёт'!$B$9*12-A222+1)/((1+'Расчёт'!$B$8/1200)^('Расчёт'!$B$9*12-A222+1)-1))),IF('Расчёт'!$B$18="Сократить срок",'Расчёт'!$I$5/('Расчёт'!$B$9*12)+E222,C222/('Расчёт'!$B$9*12-A222+1)+E222))))</x:f>
        <x:v>0</x:v>
      </x:c>
      <x:c r="E222" s="96" t="n">
        <x:f>IF(C222&gt;0,C222*'Расчёт'!$B$8/1200,0)</x:f>
        <x:v>0</x:v>
      </x:c>
      <x:c r="F222" s="96" t="n">
        <x:f>MAX(MIN(D222-E222,C222),0)</x:f>
        <x:v>0</x:v>
      </x:c>
      <x:c r="G222" s="96" t="n">
        <x:f>MIN(MAX('Расчёт'!$B$14+IF(AND('Расчёт'!$B$16&gt;0,'Расчёт'!$B$17&lt;&gt;"",B222&gt;='Расчёт'!$B$17,B221&lt;'Расчёт'!$B$17),'Расчёт'!$B$16,0),0),MAX(C222-F222,0))</x:f>
        <x:v>0</x:v>
      </x:c>
      <x:c r="H222" s="96" t="n">
        <x:f>IF(C222&gt;0,D222+G222+'Расчёт'!$B$22,0)</x:f>
        <x:v>0</x:v>
      </x:c>
      <x:c r="I222" s="96" t="n">
        <x:f>MAX(C222-F222-G222,0)</x:f>
        <x:v>0</x:v>
      </x:c>
      <x:c r="J222" s="92"/>
      <x:c r="K222" s="96" t="n">
        <x:f>O221</x:f>
        <x:v>2434997.2748094867</x:v>
      </x:c>
      <x:c r="L222" s="96" t="n">
        <x:f>IF(K222&lt;=0,0,MIN(K222+M222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222)))</x:f>
        <x:v>126551.72637412467</x:v>
      </x:c>
      <x:c r="M222" s="96" t="n">
        <x:f>IF(K222&gt;0,K222*'Расчёт'!$B$8/1200,0)</x:f>
        <x:v>37539.54131997959</x:v>
      </x:c>
      <x:c r="N222" s="96" t="n">
        <x:f>MAX(MIN(L222-M222,K222),0)</x:f>
        <x:v>89012.18505414508</x:v>
      </x:c>
      <x:c r="O222" s="96" t="n">
        <x:f>MAX(K222-N222,0)</x:f>
        <x:v>2345985.0897553414</x:v>
      </x:c>
    </x:row>
    <x:row r="223" ht="18" customHeight="1">
      <x:c r="A223" s="98" t="n">
        <x:f>A222+1</x:f>
        <x:v>219</x:v>
      </x:c>
      <x:c r="B223" s="100" t="n">
        <x:f>DATE(YEAR(B222),MONTH(B222)+1,DAY(B222))</x:f>
        <x:v>52950</x:v>
      </x:c>
      <x:c r="C223" s="96" t="n">
        <x:f>I222</x:f>
        <x:v>0</x:v>
      </x:c>
      <x:c r="D223" s="96" t="n">
        <x:f>IF(C223&lt;=0,0,MIN(C223+E223,IF('Расчёт'!$B$10="Аннуитетный",IF('Расчёт'!$B$18="Сократить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223/('Расчёт'!$B$9*12-A223+1),C223*('Расчёт'!$B$8/1200)*(1+'Расчёт'!$B$8/1200)^('Расчёт'!$B$9*12-A223+1)/((1+'Расчёт'!$B$8/1200)^('Расчёт'!$B$9*12-A223+1)-1))),IF('Расчёт'!$B$18="Сократить срок",'Расчёт'!$I$5/('Расчёт'!$B$9*12)+E223,C223/('Расчёт'!$B$9*12-A223+1)+E223))))</x:f>
        <x:v>0</x:v>
      </x:c>
      <x:c r="E223" s="96" t="n">
        <x:f>IF(C223&gt;0,C223*'Расчёт'!$B$8/1200,0)</x:f>
        <x:v>0</x:v>
      </x:c>
      <x:c r="F223" s="96" t="n">
        <x:f>MAX(MIN(D223-E223,C223),0)</x:f>
        <x:v>0</x:v>
      </x:c>
      <x:c r="G223" s="96" t="n">
        <x:f>MIN(MAX('Расчёт'!$B$14+IF(AND('Расчёт'!$B$16&gt;0,'Расчёт'!$B$17&lt;&gt;"",B223&gt;='Расчёт'!$B$17,B222&lt;'Расчёт'!$B$17),'Расчёт'!$B$16,0),0),MAX(C223-F223,0))</x:f>
        <x:v>0</x:v>
      </x:c>
      <x:c r="H223" s="96" t="n">
        <x:f>IF(C223&gt;0,D223+G223+'Расчёт'!$B$22,0)</x:f>
        <x:v>0</x:v>
      </x:c>
      <x:c r="I223" s="96" t="n">
        <x:f>MAX(C223-F223-G223,0)</x:f>
        <x:v>0</x:v>
      </x:c>
      <x:c r="J223" s="92"/>
      <x:c r="K223" s="96" t="n">
        <x:f>O222</x:f>
        <x:v>2345985.0897553414</x:v>
      </x:c>
      <x:c r="L223" s="96" t="n">
        <x:f>IF(K223&lt;=0,0,MIN(K223+M223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223)))</x:f>
        <x:v>126551.72637412467</x:v>
      </x:c>
      <x:c r="M223" s="96" t="n">
        <x:f>IF(K223&gt;0,K223*'Расчёт'!$B$8/1200,0)</x:f>
        <x:v>36167.27013372818</x:v>
      </x:c>
      <x:c r="N223" s="96" t="n">
        <x:f>MAX(MIN(L223-M223,K223),0)</x:f>
        <x:v>90384.45624039648</x:v>
      </x:c>
      <x:c r="O223" s="96" t="n">
        <x:f>MAX(K223-N223,0)</x:f>
        <x:v>2255600.633514945</x:v>
      </x:c>
    </x:row>
    <x:row r="224" ht="18" customHeight="1">
      <x:c r="A224" s="98" t="n">
        <x:f>A223+1</x:f>
        <x:v>220</x:v>
      </x:c>
      <x:c r="B224" s="100" t="n">
        <x:f>DATE(YEAR(B223),MONTH(B223)+1,DAY(B223))</x:f>
        <x:v>52981</x:v>
      </x:c>
      <x:c r="C224" s="96" t="n">
        <x:f>I223</x:f>
        <x:v>0</x:v>
      </x:c>
      <x:c r="D224" s="96" t="n">
        <x:f>IF(C224&lt;=0,0,MIN(C224+E224,IF('Расчёт'!$B$10="Аннуитетный",IF('Расчёт'!$B$18="Сократить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224/('Расчёт'!$B$9*12-A224+1),C224*('Расчёт'!$B$8/1200)*(1+'Расчёт'!$B$8/1200)^('Расчёт'!$B$9*12-A224+1)/((1+'Расчёт'!$B$8/1200)^('Расчёт'!$B$9*12-A224+1)-1))),IF('Расчёт'!$B$18="Сократить срок",'Расчёт'!$I$5/('Расчёт'!$B$9*12)+E224,C224/('Расчёт'!$B$9*12-A224+1)+E224))))</x:f>
        <x:v>0</x:v>
      </x:c>
      <x:c r="E224" s="96" t="n">
        <x:f>IF(C224&gt;0,C224*'Расчёт'!$B$8/1200,0)</x:f>
        <x:v>0</x:v>
      </x:c>
      <x:c r="F224" s="96" t="n">
        <x:f>MAX(MIN(D224-E224,C224),0)</x:f>
        <x:v>0</x:v>
      </x:c>
      <x:c r="G224" s="96" t="n">
        <x:f>MIN(MAX('Расчёт'!$B$14+IF(AND('Расчёт'!$B$16&gt;0,'Расчёт'!$B$17&lt;&gt;"",B224&gt;='Расчёт'!$B$17,B223&lt;'Расчёт'!$B$17),'Расчёт'!$B$16,0),0),MAX(C224-F224,0))</x:f>
        <x:v>0</x:v>
      </x:c>
      <x:c r="H224" s="96" t="n">
        <x:f>IF(C224&gt;0,D224+G224+'Расчёт'!$B$22,0)</x:f>
        <x:v>0</x:v>
      </x:c>
      <x:c r="I224" s="96" t="n">
        <x:f>MAX(C224-F224-G224,0)</x:f>
        <x:v>0</x:v>
      </x:c>
      <x:c r="J224" s="92"/>
      <x:c r="K224" s="96" t="n">
        <x:f>O223</x:f>
        <x:v>2255600.633514945</x:v>
      </x:c>
      <x:c r="L224" s="96" t="n">
        <x:f>IF(K224&lt;=0,0,MIN(K224+M224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224)))</x:f>
        <x:v>126551.72637412467</x:v>
      </x:c>
      <x:c r="M224" s="96" t="n">
        <x:f>IF(K224&gt;0,K224*'Расчёт'!$B$8/1200,0)</x:f>
        <x:v>34773.843100022066</x:v>
      </x:c>
      <x:c r="N224" s="96" t="n">
        <x:f>MAX(MIN(L224-M224,K224),0)</x:f>
        <x:v>91777.88327410261</x:v>
      </x:c>
      <x:c r="O224" s="96" t="n">
        <x:f>MAX(K224-N224,0)</x:f>
        <x:v>2163822.7502408423</x:v>
      </x:c>
    </x:row>
    <x:row r="225" ht="18" customHeight="1">
      <x:c r="A225" s="98" t="n">
        <x:f>A224+1</x:f>
        <x:v>221</x:v>
      </x:c>
      <x:c r="B225" s="100" t="n">
        <x:f>DATE(YEAR(B224),MONTH(B224)+1,DAY(B224))</x:f>
        <x:v>53012</x:v>
      </x:c>
      <x:c r="C225" s="96" t="n">
        <x:f>I224</x:f>
        <x:v>0</x:v>
      </x:c>
      <x:c r="D225" s="96" t="n">
        <x:f>IF(C225&lt;=0,0,MIN(C225+E225,IF('Расчёт'!$B$10="Аннуитетный",IF('Расчёт'!$B$18="Сократить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225/('Расчёт'!$B$9*12-A225+1),C225*('Расчёт'!$B$8/1200)*(1+'Расчёт'!$B$8/1200)^('Расчёт'!$B$9*12-A225+1)/((1+'Расчёт'!$B$8/1200)^('Расчёт'!$B$9*12-A225+1)-1))),IF('Расчёт'!$B$18="Сократить срок",'Расчёт'!$I$5/('Расчёт'!$B$9*12)+E225,C225/('Расчёт'!$B$9*12-A225+1)+E225))))</x:f>
        <x:v>0</x:v>
      </x:c>
      <x:c r="E225" s="96" t="n">
        <x:f>IF(C225&gt;0,C225*'Расчёт'!$B$8/1200,0)</x:f>
        <x:v>0</x:v>
      </x:c>
      <x:c r="F225" s="96" t="n">
        <x:f>MAX(MIN(D225-E225,C225),0)</x:f>
        <x:v>0</x:v>
      </x:c>
      <x:c r="G225" s="96" t="n">
        <x:f>MIN(MAX('Расчёт'!$B$14+IF(AND('Расчёт'!$B$16&gt;0,'Расчёт'!$B$17&lt;&gt;"",B225&gt;='Расчёт'!$B$17,B224&lt;'Расчёт'!$B$17),'Расчёт'!$B$16,0),0),MAX(C225-F225,0))</x:f>
        <x:v>0</x:v>
      </x:c>
      <x:c r="H225" s="96" t="n">
        <x:f>IF(C225&gt;0,D225+G225+'Расчёт'!$B$22,0)</x:f>
        <x:v>0</x:v>
      </x:c>
      <x:c r="I225" s="96" t="n">
        <x:f>MAX(C225-F225-G225,0)</x:f>
        <x:v>0</x:v>
      </x:c>
      <x:c r="J225" s="92"/>
      <x:c r="K225" s="96" t="n">
        <x:f>O224</x:f>
        <x:v>2163822.7502408423</x:v>
      </x:c>
      <x:c r="L225" s="96" t="n">
        <x:f>IF(K225&lt;=0,0,MIN(K225+M225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225)))</x:f>
        <x:v>126551.72637412467</x:v>
      </x:c>
      <x:c r="M225" s="96" t="n">
        <x:f>IF(K225&gt;0,K225*'Расчёт'!$B$8/1200,0)</x:f>
        <x:v>33358.93406621298</x:v>
      </x:c>
      <x:c r="N225" s="96" t="n">
        <x:f>MAX(MIN(L225-M225,K225),0)</x:f>
        <x:v>93192.79230791169</x:v>
      </x:c>
      <x:c r="O225" s="96" t="n">
        <x:f>MAX(K225-N225,0)</x:f>
        <x:v>2070629.9579329307</x:v>
      </x:c>
    </x:row>
    <x:row r="226" ht="18" customHeight="1">
      <x:c r="A226" s="98" t="n">
        <x:f>A225+1</x:f>
        <x:v>222</x:v>
      </x:c>
      <x:c r="B226" s="100" t="n">
        <x:f>DATE(YEAR(B225),MONTH(B225)+1,DAY(B225))</x:f>
        <x:v>53040</x:v>
      </x:c>
      <x:c r="C226" s="96" t="n">
        <x:f>I225</x:f>
        <x:v>0</x:v>
      </x:c>
      <x:c r="D226" s="96" t="n">
        <x:f>IF(C226&lt;=0,0,MIN(C226+E226,IF('Расчёт'!$B$10="Аннуитетный",IF('Расчёт'!$B$18="Сократить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226/('Расчёт'!$B$9*12-A226+1),C226*('Расчёт'!$B$8/1200)*(1+'Расчёт'!$B$8/1200)^('Расчёт'!$B$9*12-A226+1)/((1+'Расчёт'!$B$8/1200)^('Расчёт'!$B$9*12-A226+1)-1))),IF('Расчёт'!$B$18="Сократить срок",'Расчёт'!$I$5/('Расчёт'!$B$9*12)+E226,C226/('Расчёт'!$B$9*12-A226+1)+E226))))</x:f>
        <x:v>0</x:v>
      </x:c>
      <x:c r="E226" s="96" t="n">
        <x:f>IF(C226&gt;0,C226*'Расчёт'!$B$8/1200,0)</x:f>
        <x:v>0</x:v>
      </x:c>
      <x:c r="F226" s="96" t="n">
        <x:f>MAX(MIN(D226-E226,C226),0)</x:f>
        <x:v>0</x:v>
      </x:c>
      <x:c r="G226" s="96" t="n">
        <x:f>MIN(MAX('Расчёт'!$B$14+IF(AND('Расчёт'!$B$16&gt;0,'Расчёт'!$B$17&lt;&gt;"",B226&gt;='Расчёт'!$B$17,B225&lt;'Расчёт'!$B$17),'Расчёт'!$B$16,0),0),MAX(C226-F226,0))</x:f>
        <x:v>0</x:v>
      </x:c>
      <x:c r="H226" s="96" t="n">
        <x:f>IF(C226&gt;0,D226+G226+'Расчёт'!$B$22,0)</x:f>
        <x:v>0</x:v>
      </x:c>
      <x:c r="I226" s="96" t="n">
        <x:f>MAX(C226-F226-G226,0)</x:f>
        <x:v>0</x:v>
      </x:c>
      <x:c r="J226" s="92"/>
      <x:c r="K226" s="96" t="n">
        <x:f>O225</x:f>
        <x:v>2070629.9579329307</x:v>
      </x:c>
      <x:c r="L226" s="96" t="n">
        <x:f>IF(K226&lt;=0,0,MIN(K226+M226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226)))</x:f>
        <x:v>126551.72637412467</x:v>
      </x:c>
      <x:c r="M226" s="96" t="n">
        <x:f>IF(K226&gt;0,K226*'Расчёт'!$B$8/1200,0)</x:f>
        <x:v>31922.211851466014</x:v>
      </x:c>
      <x:c r="N226" s="96" t="n">
        <x:f>MAX(MIN(L226-M226,K226),0)</x:f>
        <x:v>94629.51452265866</x:v>
      </x:c>
      <x:c r="O226" s="96" t="n">
        <x:f>MAX(K226-N226,0)</x:f>
        <x:v>1976000.443410272</x:v>
      </x:c>
    </x:row>
    <x:row r="227" ht="18" customHeight="1">
      <x:c r="A227" s="98" t="n">
        <x:f>A226+1</x:f>
        <x:v>223</x:v>
      </x:c>
      <x:c r="B227" s="100" t="n">
        <x:f>DATE(YEAR(B226),MONTH(B226)+1,DAY(B226))</x:f>
        <x:v>53071</x:v>
      </x:c>
      <x:c r="C227" s="96" t="n">
        <x:f>I226</x:f>
        <x:v>0</x:v>
      </x:c>
      <x:c r="D227" s="96" t="n">
        <x:f>IF(C227&lt;=0,0,MIN(C227+E227,IF('Расчёт'!$B$10="Аннуитетный",IF('Расчёт'!$B$18="Сократить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227/('Расчёт'!$B$9*12-A227+1),C227*('Расчёт'!$B$8/1200)*(1+'Расчёт'!$B$8/1200)^('Расчёт'!$B$9*12-A227+1)/((1+'Расчёт'!$B$8/1200)^('Расчёт'!$B$9*12-A227+1)-1))),IF('Расчёт'!$B$18="Сократить срок",'Расчёт'!$I$5/('Расчёт'!$B$9*12)+E227,C227/('Расчёт'!$B$9*12-A227+1)+E227))))</x:f>
        <x:v>0</x:v>
      </x:c>
      <x:c r="E227" s="96" t="n">
        <x:f>IF(C227&gt;0,C227*'Расчёт'!$B$8/1200,0)</x:f>
        <x:v>0</x:v>
      </x:c>
      <x:c r="F227" s="96" t="n">
        <x:f>MAX(MIN(D227-E227,C227),0)</x:f>
        <x:v>0</x:v>
      </x:c>
      <x:c r="G227" s="96" t="n">
        <x:f>MIN(MAX('Расчёт'!$B$14+IF(AND('Расчёт'!$B$16&gt;0,'Расчёт'!$B$17&lt;&gt;"",B227&gt;='Расчёт'!$B$17,B226&lt;'Расчёт'!$B$17),'Расчёт'!$B$16,0),0),MAX(C227-F227,0))</x:f>
        <x:v>0</x:v>
      </x:c>
      <x:c r="H227" s="96" t="n">
        <x:f>IF(C227&gt;0,D227+G227+'Расчёт'!$B$22,0)</x:f>
        <x:v>0</x:v>
      </x:c>
      <x:c r="I227" s="96" t="n">
        <x:f>MAX(C227-F227-G227,0)</x:f>
        <x:v>0</x:v>
      </x:c>
      <x:c r="J227" s="92"/>
      <x:c r="K227" s="96" t="n">
        <x:f>O226</x:f>
        <x:v>1976000.443410272</x:v>
      </x:c>
      <x:c r="L227" s="96" t="n">
        <x:f>IF(K227&lt;=0,0,MIN(K227+M227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227)))</x:f>
        <x:v>126551.72637412467</x:v>
      </x:c>
      <x:c r="M227" s="96" t="n">
        <x:f>IF(K227&gt;0,K227*'Расчёт'!$B$8/1200,0)</x:f>
        <x:v>30463.340169241696</x:v>
      </x:c>
      <x:c r="N227" s="96" t="n">
        <x:f>MAX(MIN(L227-M227,K227),0)</x:f>
        <x:v>96088.38620488298</x:v>
      </x:c>
      <x:c r="O227" s="96" t="n">
        <x:f>MAX(K227-N227,0)</x:f>
        <x:v>1879912.057205389</x:v>
      </x:c>
    </x:row>
    <x:row r="228" ht="18" customHeight="1">
      <x:c r="A228" s="98" t="n">
        <x:f>A227+1</x:f>
        <x:v>224</x:v>
      </x:c>
      <x:c r="B228" s="100" t="n">
        <x:f>DATE(YEAR(B227),MONTH(B227)+1,DAY(B227))</x:f>
        <x:v>53101</x:v>
      </x:c>
      <x:c r="C228" s="96" t="n">
        <x:f>I227</x:f>
        <x:v>0</x:v>
      </x:c>
      <x:c r="D228" s="96" t="n">
        <x:f>IF(C228&lt;=0,0,MIN(C228+E228,IF('Расчёт'!$B$10="Аннуитетный",IF('Расчёт'!$B$18="Сократить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228/('Расчёт'!$B$9*12-A228+1),C228*('Расчёт'!$B$8/1200)*(1+'Расчёт'!$B$8/1200)^('Расчёт'!$B$9*12-A228+1)/((1+'Расчёт'!$B$8/1200)^('Расчёт'!$B$9*12-A228+1)-1))),IF('Расчёт'!$B$18="Сократить срок",'Расчёт'!$I$5/('Расчёт'!$B$9*12)+E228,C228/('Расчёт'!$B$9*12-A228+1)+E228))))</x:f>
        <x:v>0</x:v>
      </x:c>
      <x:c r="E228" s="96" t="n">
        <x:f>IF(C228&gt;0,C228*'Расчёт'!$B$8/1200,0)</x:f>
        <x:v>0</x:v>
      </x:c>
      <x:c r="F228" s="96" t="n">
        <x:f>MAX(MIN(D228-E228,C228),0)</x:f>
        <x:v>0</x:v>
      </x:c>
      <x:c r="G228" s="96" t="n">
        <x:f>MIN(MAX('Расчёт'!$B$14+IF(AND('Расчёт'!$B$16&gt;0,'Расчёт'!$B$17&lt;&gt;"",B228&gt;='Расчёт'!$B$17,B227&lt;'Расчёт'!$B$17),'Расчёт'!$B$16,0),0),MAX(C228-F228,0))</x:f>
        <x:v>0</x:v>
      </x:c>
      <x:c r="H228" s="96" t="n">
        <x:f>IF(C228&gt;0,D228+G228+'Расчёт'!$B$22,0)</x:f>
        <x:v>0</x:v>
      </x:c>
      <x:c r="I228" s="96" t="n">
        <x:f>MAX(C228-F228-G228,0)</x:f>
        <x:v>0</x:v>
      </x:c>
      <x:c r="J228" s="92"/>
      <x:c r="K228" s="96" t="n">
        <x:f>O227</x:f>
        <x:v>1879912.057205389</x:v>
      </x:c>
      <x:c r="L228" s="96" t="n">
        <x:f>IF(K228&lt;=0,0,MIN(K228+M228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228)))</x:f>
        <x:v>126551.72637412467</x:v>
      </x:c>
      <x:c r="M228" s="96" t="n">
        <x:f>IF(K228&gt;0,K228*'Расчёт'!$B$8/1200,0)</x:f>
        <x:v>28981.977548583083</x:v>
      </x:c>
      <x:c r="N228" s="96" t="n">
        <x:f>MAX(MIN(L228-M228,K228),0)</x:f>
        <x:v>97569.74882554158</x:v>
      </x:c>
      <x:c r="O228" s="96" t="n">
        <x:f>MAX(K228-N228,0)</x:f>
        <x:v>1782342.3083798476</x:v>
      </x:c>
    </x:row>
    <x:row r="229" ht="18" customHeight="1">
      <x:c r="A229" s="98" t="n">
        <x:f>A228+1</x:f>
        <x:v>225</x:v>
      </x:c>
      <x:c r="B229" s="100" t="n">
        <x:f>DATE(YEAR(B228),MONTH(B228)+1,DAY(B228))</x:f>
        <x:v>53132</x:v>
      </x:c>
      <x:c r="C229" s="96" t="n">
        <x:f>I228</x:f>
        <x:v>0</x:v>
      </x:c>
      <x:c r="D229" s="96" t="n">
        <x:f>IF(C229&lt;=0,0,MIN(C229+E229,IF('Расчёт'!$B$10="Аннуитетный",IF('Расчёт'!$B$18="Сократить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229/('Расчёт'!$B$9*12-A229+1),C229*('Расчёт'!$B$8/1200)*(1+'Расчёт'!$B$8/1200)^('Расчёт'!$B$9*12-A229+1)/((1+'Расчёт'!$B$8/1200)^('Расчёт'!$B$9*12-A229+1)-1))),IF('Расчёт'!$B$18="Сократить срок",'Расчёт'!$I$5/('Расчёт'!$B$9*12)+E229,C229/('Расчёт'!$B$9*12-A229+1)+E229))))</x:f>
        <x:v>0</x:v>
      </x:c>
      <x:c r="E229" s="96" t="n">
        <x:f>IF(C229&gt;0,C229*'Расчёт'!$B$8/1200,0)</x:f>
        <x:v>0</x:v>
      </x:c>
      <x:c r="F229" s="96" t="n">
        <x:f>MAX(MIN(D229-E229,C229),0)</x:f>
        <x:v>0</x:v>
      </x:c>
      <x:c r="G229" s="96" t="n">
        <x:f>MIN(MAX('Расчёт'!$B$14+IF(AND('Расчёт'!$B$16&gt;0,'Расчёт'!$B$17&lt;&gt;"",B229&gt;='Расчёт'!$B$17,B228&lt;'Расчёт'!$B$17),'Расчёт'!$B$16,0),0),MAX(C229-F229,0))</x:f>
        <x:v>0</x:v>
      </x:c>
      <x:c r="H229" s="96" t="n">
        <x:f>IF(C229&gt;0,D229+G229+'Расчёт'!$B$22,0)</x:f>
        <x:v>0</x:v>
      </x:c>
      <x:c r="I229" s="96" t="n">
        <x:f>MAX(C229-F229-G229,0)</x:f>
        <x:v>0</x:v>
      </x:c>
      <x:c r="J229" s="92"/>
      <x:c r="K229" s="96" t="n">
        <x:f>O228</x:f>
        <x:v>1782342.3083798476</x:v>
      </x:c>
      <x:c r="L229" s="96" t="n">
        <x:f>IF(K229&lt;=0,0,MIN(K229+M229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229)))</x:f>
        <x:v>126551.72637412467</x:v>
      </x:c>
      <x:c r="M229" s="96" t="n">
        <x:f>IF(K229&gt;0,K229*'Расчёт'!$B$8/1200,0)</x:f>
        <x:v>27477.777254189314</x:v>
      </x:c>
      <x:c r="N229" s="96" t="n">
        <x:f>MAX(MIN(L229-M229,K229),0)</x:f>
        <x:v>99073.94911993537</x:v>
      </x:c>
      <x:c r="O229" s="96" t="n">
        <x:f>MAX(K229-N229,0)</x:f>
        <x:v>1683268.3592599123</x:v>
      </x:c>
    </x:row>
    <x:row r="230" ht="18" customHeight="1">
      <x:c r="A230" s="98" t="n">
        <x:f>A229+1</x:f>
        <x:v>226</x:v>
      </x:c>
      <x:c r="B230" s="100" t="n">
        <x:f>DATE(YEAR(B229),MONTH(B229)+1,DAY(B229))</x:f>
        <x:v>53162</x:v>
      </x:c>
      <x:c r="C230" s="96" t="n">
        <x:f>I229</x:f>
        <x:v>0</x:v>
      </x:c>
      <x:c r="D230" s="96" t="n">
        <x:f>IF(C230&lt;=0,0,MIN(C230+E230,IF('Расчёт'!$B$10="Аннуитетный",IF('Расчёт'!$B$18="Сократить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230/('Расчёт'!$B$9*12-A230+1),C230*('Расчёт'!$B$8/1200)*(1+'Расчёт'!$B$8/1200)^('Расчёт'!$B$9*12-A230+1)/((1+'Расчёт'!$B$8/1200)^('Расчёт'!$B$9*12-A230+1)-1))),IF('Расчёт'!$B$18="Сократить срок",'Расчёт'!$I$5/('Расчёт'!$B$9*12)+E230,C230/('Расчёт'!$B$9*12-A230+1)+E230))))</x:f>
        <x:v>0</x:v>
      </x:c>
      <x:c r="E230" s="96" t="n">
        <x:f>IF(C230&gt;0,C230*'Расчёт'!$B$8/1200,0)</x:f>
        <x:v>0</x:v>
      </x:c>
      <x:c r="F230" s="96" t="n">
        <x:f>MAX(MIN(D230-E230,C230),0)</x:f>
        <x:v>0</x:v>
      </x:c>
      <x:c r="G230" s="96" t="n">
        <x:f>MIN(MAX('Расчёт'!$B$14+IF(AND('Расчёт'!$B$16&gt;0,'Расчёт'!$B$17&lt;&gt;"",B230&gt;='Расчёт'!$B$17,B229&lt;'Расчёт'!$B$17),'Расчёт'!$B$16,0),0),MAX(C230-F230,0))</x:f>
        <x:v>0</x:v>
      </x:c>
      <x:c r="H230" s="96" t="n">
        <x:f>IF(C230&gt;0,D230+G230+'Расчёт'!$B$22,0)</x:f>
        <x:v>0</x:v>
      </x:c>
      <x:c r="I230" s="96" t="n">
        <x:f>MAX(C230-F230-G230,0)</x:f>
        <x:v>0</x:v>
      </x:c>
      <x:c r="J230" s="92"/>
      <x:c r="K230" s="96" t="n">
        <x:f>O229</x:f>
        <x:v>1683268.3592599123</x:v>
      </x:c>
      <x:c r="L230" s="96" t="n">
        <x:f>IF(K230&lt;=0,0,MIN(K230+M230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230)))</x:f>
        <x:v>126551.72637412467</x:v>
      </x:c>
      <x:c r="M230" s="96" t="n">
        <x:f>IF(K230&gt;0,K230*'Расчёт'!$B$8/1200,0)</x:f>
        <x:v>25950.387205256982</x:v>
      </x:c>
      <x:c r="N230" s="96" t="n">
        <x:f>MAX(MIN(L230-M230,K230),0)</x:f>
        <x:v>100601.3391688677</x:v>
      </x:c>
      <x:c r="O230" s="96" t="n">
        <x:f>MAX(K230-N230,0)</x:f>
        <x:v>1582667.0200910445</x:v>
      </x:c>
    </x:row>
    <x:row r="231" ht="18" customHeight="1">
      <x:c r="A231" s="98" t="n">
        <x:f>A230+1</x:f>
        <x:v>227</x:v>
      </x:c>
      <x:c r="B231" s="100" t="n">
        <x:f>DATE(YEAR(B230),MONTH(B230)+1,DAY(B230))</x:f>
        <x:v>53193</x:v>
      </x:c>
      <x:c r="C231" s="96" t="n">
        <x:f>I230</x:f>
        <x:v>0</x:v>
      </x:c>
      <x:c r="D231" s="96" t="n">
        <x:f>IF(C231&lt;=0,0,MIN(C231+E231,IF('Расчёт'!$B$10="Аннуитетный",IF('Расчёт'!$B$18="Сократить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231/('Расчёт'!$B$9*12-A231+1),C231*('Расчёт'!$B$8/1200)*(1+'Расчёт'!$B$8/1200)^('Расчёт'!$B$9*12-A231+1)/((1+'Расчёт'!$B$8/1200)^('Расчёт'!$B$9*12-A231+1)-1))),IF('Расчёт'!$B$18="Сократить срок",'Расчёт'!$I$5/('Расчёт'!$B$9*12)+E231,C231/('Расчёт'!$B$9*12-A231+1)+E231))))</x:f>
        <x:v>0</x:v>
      </x:c>
      <x:c r="E231" s="96" t="n">
        <x:f>IF(C231&gt;0,C231*'Расчёт'!$B$8/1200,0)</x:f>
        <x:v>0</x:v>
      </x:c>
      <x:c r="F231" s="96" t="n">
        <x:f>MAX(MIN(D231-E231,C231),0)</x:f>
        <x:v>0</x:v>
      </x:c>
      <x:c r="G231" s="96" t="n">
        <x:f>MIN(MAX('Расчёт'!$B$14+IF(AND('Расчёт'!$B$16&gt;0,'Расчёт'!$B$17&lt;&gt;"",B231&gt;='Расчёт'!$B$17,B230&lt;'Расчёт'!$B$17),'Расчёт'!$B$16,0),0),MAX(C231-F231,0))</x:f>
        <x:v>0</x:v>
      </x:c>
      <x:c r="H231" s="96" t="n">
        <x:f>IF(C231&gt;0,D231+G231+'Расчёт'!$B$22,0)</x:f>
        <x:v>0</x:v>
      </x:c>
      <x:c r="I231" s="96" t="n">
        <x:f>MAX(C231-F231-G231,0)</x:f>
        <x:v>0</x:v>
      </x:c>
      <x:c r="J231" s="92"/>
      <x:c r="K231" s="96" t="n">
        <x:f>O230</x:f>
        <x:v>1582667.0200910445</x:v>
      </x:c>
      <x:c r="L231" s="96" t="n">
        <x:f>IF(K231&lt;=0,0,MIN(K231+M231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231)))</x:f>
        <x:v>126551.72637412467</x:v>
      </x:c>
      <x:c r="M231" s="96" t="n">
        <x:f>IF(K231&gt;0,K231*'Расчёт'!$B$8/1200,0)</x:f>
        <x:v>24399.44989307027</x:v>
      </x:c>
      <x:c r="N231" s="96" t="n">
        <x:f>MAX(MIN(L231-M231,K231),0)</x:f>
        <x:v>102152.2764810544</x:v>
      </x:c>
      <x:c r="O231" s="96" t="n">
        <x:f>MAX(K231-N231,0)</x:f>
        <x:v>1480514.74360999</x:v>
      </x:c>
    </x:row>
    <x:row r="232" ht="18" customHeight="1">
      <x:c r="A232" s="98" t="n">
        <x:f>A231+1</x:f>
        <x:v>228</x:v>
      </x:c>
      <x:c r="B232" s="100" t="n">
        <x:f>DATE(YEAR(B231),MONTH(B231)+1,DAY(B231))</x:f>
        <x:v>53224</x:v>
      </x:c>
      <x:c r="C232" s="96" t="n">
        <x:f>I231</x:f>
        <x:v>0</x:v>
      </x:c>
      <x:c r="D232" s="96" t="n">
        <x:f>IF(C232&lt;=0,0,MIN(C232+E232,IF('Расчёт'!$B$10="Аннуитетный",IF('Расчёт'!$B$18="Сократить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232/('Расчёт'!$B$9*12-A232+1),C232*('Расчёт'!$B$8/1200)*(1+'Расчёт'!$B$8/1200)^('Расчёт'!$B$9*12-A232+1)/((1+'Расчёт'!$B$8/1200)^('Расчёт'!$B$9*12-A232+1)-1))),IF('Расчёт'!$B$18="Сократить срок",'Расчёт'!$I$5/('Расчёт'!$B$9*12)+E232,C232/('Расчёт'!$B$9*12-A232+1)+E232))))</x:f>
        <x:v>0</x:v>
      </x:c>
      <x:c r="E232" s="96" t="n">
        <x:f>IF(C232&gt;0,C232*'Расчёт'!$B$8/1200,0)</x:f>
        <x:v>0</x:v>
      </x:c>
      <x:c r="F232" s="96" t="n">
        <x:f>MAX(MIN(D232-E232,C232),0)</x:f>
        <x:v>0</x:v>
      </x:c>
      <x:c r="G232" s="96" t="n">
        <x:f>MIN(MAX('Расчёт'!$B$14+IF(AND('Расчёт'!$B$16&gt;0,'Расчёт'!$B$17&lt;&gt;"",B232&gt;='Расчёт'!$B$17,B231&lt;'Расчёт'!$B$17),'Расчёт'!$B$16,0),0),MAX(C232-F232,0))</x:f>
        <x:v>0</x:v>
      </x:c>
      <x:c r="H232" s="96" t="n">
        <x:f>IF(C232&gt;0,D232+G232+'Расчёт'!$B$22,0)</x:f>
        <x:v>0</x:v>
      </x:c>
      <x:c r="I232" s="96" t="n">
        <x:f>MAX(C232-F232-G232,0)</x:f>
        <x:v>0</x:v>
      </x:c>
      <x:c r="J232" s="92"/>
      <x:c r="K232" s="96" t="n">
        <x:f>O231</x:f>
        <x:v>1480514.74360999</x:v>
      </x:c>
      <x:c r="L232" s="96" t="n">
        <x:f>IF(K232&lt;=0,0,MIN(K232+M232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232)))</x:f>
        <x:v>126551.72637412467</x:v>
      </x:c>
      <x:c r="M232" s="96" t="n">
        <x:f>IF(K232&gt;0,K232*'Расчёт'!$B$8/1200,0)</x:f>
        <x:v>22824.60229732068</x:v>
      </x:c>
      <x:c r="N232" s="96" t="n">
        <x:f>MAX(MIN(L232-M232,K232),0)</x:f>
        <x:v>103727.124076804</x:v>
      </x:c>
      <x:c r="O232" s="96" t="n">
        <x:f>MAX(K232-N232,0)</x:f>
        <x:v>1376787.619533186</x:v>
      </x:c>
    </x:row>
    <x:row r="233" ht="18" customHeight="1">
      <x:c r="A233" s="98" t="n">
        <x:f>A232+1</x:f>
        <x:v>229</x:v>
      </x:c>
      <x:c r="B233" s="100" t="n">
        <x:f>DATE(YEAR(B232),MONTH(B232)+1,DAY(B232))</x:f>
        <x:v>53254</x:v>
      </x:c>
      <x:c r="C233" s="96" t="n">
        <x:f>I232</x:f>
        <x:v>0</x:v>
      </x:c>
      <x:c r="D233" s="96" t="n">
        <x:f>IF(C233&lt;=0,0,MIN(C233+E233,IF('Расчёт'!$B$10="Аннуитетный",IF('Расчёт'!$B$18="Сократить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233/('Расчёт'!$B$9*12-A233+1),C233*('Расчёт'!$B$8/1200)*(1+'Расчёт'!$B$8/1200)^('Расчёт'!$B$9*12-A233+1)/((1+'Расчёт'!$B$8/1200)^('Расчёт'!$B$9*12-A233+1)-1))),IF('Расчёт'!$B$18="Сократить срок",'Расчёт'!$I$5/('Расчёт'!$B$9*12)+E233,C233/('Расчёт'!$B$9*12-A233+1)+E233))))</x:f>
        <x:v>0</x:v>
      </x:c>
      <x:c r="E233" s="96" t="n">
        <x:f>IF(C233&gt;0,C233*'Расчёт'!$B$8/1200,0)</x:f>
        <x:v>0</x:v>
      </x:c>
      <x:c r="F233" s="96" t="n">
        <x:f>MAX(MIN(D233-E233,C233),0)</x:f>
        <x:v>0</x:v>
      </x:c>
      <x:c r="G233" s="96" t="n">
        <x:f>MIN(MAX('Расчёт'!$B$14+IF(AND('Расчёт'!$B$16&gt;0,'Расчёт'!$B$17&lt;&gt;"",B233&gt;='Расчёт'!$B$17,B232&lt;'Расчёт'!$B$17),'Расчёт'!$B$16,0),0),MAX(C233-F233,0))</x:f>
        <x:v>0</x:v>
      </x:c>
      <x:c r="H233" s="96" t="n">
        <x:f>IF(C233&gt;0,D233+G233+'Расчёт'!$B$22,0)</x:f>
        <x:v>0</x:v>
      </x:c>
      <x:c r="I233" s="96" t="n">
        <x:f>MAX(C233-F233-G233,0)</x:f>
        <x:v>0</x:v>
      </x:c>
      <x:c r="J233" s="92"/>
      <x:c r="K233" s="96" t="n">
        <x:f>O232</x:f>
        <x:v>1376787.619533186</x:v>
      </x:c>
      <x:c r="L233" s="96" t="n">
        <x:f>IF(K233&lt;=0,0,MIN(K233+M233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233)))</x:f>
        <x:v>126551.72637412467</x:v>
      </x:c>
      <x:c r="M233" s="96" t="n">
        <x:f>IF(K233&gt;0,K233*'Расчёт'!$B$8/1200,0)</x:f>
        <x:v>21225.475801136618</x:v>
      </x:c>
      <x:c r="N233" s="96" t="n">
        <x:f>MAX(MIN(L233-M233,K233),0)</x:f>
        <x:v>105326.25057298805</x:v>
      </x:c>
      <x:c r="O233" s="96" t="n">
        <x:f>MAX(K233-N233,0)</x:f>
        <x:v>1271461.368960198</x:v>
      </x:c>
    </x:row>
    <x:row r="234" ht="18" customHeight="1">
      <x:c r="A234" s="98" t="n">
        <x:f>A233+1</x:f>
        <x:v>230</x:v>
      </x:c>
      <x:c r="B234" s="100" t="n">
        <x:f>DATE(YEAR(B233),MONTH(B233)+1,DAY(B233))</x:f>
        <x:v>53285</x:v>
      </x:c>
      <x:c r="C234" s="96" t="n">
        <x:f>I233</x:f>
        <x:v>0</x:v>
      </x:c>
      <x:c r="D234" s="96" t="n">
        <x:f>IF(C234&lt;=0,0,MIN(C234+E234,IF('Расчёт'!$B$10="Аннуитетный",IF('Расчёт'!$B$18="Сократить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234/('Расчёт'!$B$9*12-A234+1),C234*('Расчёт'!$B$8/1200)*(1+'Расчёт'!$B$8/1200)^('Расчёт'!$B$9*12-A234+1)/((1+'Расчёт'!$B$8/1200)^('Расчёт'!$B$9*12-A234+1)-1))),IF('Расчёт'!$B$18="Сократить срок",'Расчёт'!$I$5/('Расчёт'!$B$9*12)+E234,C234/('Расчёт'!$B$9*12-A234+1)+E234))))</x:f>
        <x:v>0</x:v>
      </x:c>
      <x:c r="E234" s="96" t="n">
        <x:f>IF(C234&gt;0,C234*'Расчёт'!$B$8/1200,0)</x:f>
        <x:v>0</x:v>
      </x:c>
      <x:c r="F234" s="96" t="n">
        <x:f>MAX(MIN(D234-E234,C234),0)</x:f>
        <x:v>0</x:v>
      </x:c>
      <x:c r="G234" s="96" t="n">
        <x:f>MIN(MAX('Расчёт'!$B$14+IF(AND('Расчёт'!$B$16&gt;0,'Расчёт'!$B$17&lt;&gt;"",B234&gt;='Расчёт'!$B$17,B233&lt;'Расчёт'!$B$17),'Расчёт'!$B$16,0),0),MAX(C234-F234,0))</x:f>
        <x:v>0</x:v>
      </x:c>
      <x:c r="H234" s="96" t="n">
        <x:f>IF(C234&gt;0,D234+G234+'Расчёт'!$B$22,0)</x:f>
        <x:v>0</x:v>
      </x:c>
      <x:c r="I234" s="96" t="n">
        <x:f>MAX(C234-F234-G234,0)</x:f>
        <x:v>0</x:v>
      </x:c>
      <x:c r="J234" s="92"/>
      <x:c r="K234" s="96" t="n">
        <x:f>O233</x:f>
        <x:v>1271461.368960198</x:v>
      </x:c>
      <x:c r="L234" s="96" t="n">
        <x:f>IF(K234&lt;=0,0,MIN(K234+M234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234)))</x:f>
        <x:v>126551.72637412467</x:v>
      </x:c>
      <x:c r="M234" s="96" t="n">
        <x:f>IF(K234&gt;0,K234*'Расчёт'!$B$8/1200,0)</x:f>
        <x:v>19601.696104803053</x:v>
      </x:c>
      <x:c r="N234" s="96" t="n">
        <x:f>MAX(MIN(L234-M234,K234),0)</x:f>
        <x:v>106950.03026932162</x:v>
      </x:c>
      <x:c r="O234" s="96" t="n">
        <x:f>MAX(K234-N234,0)</x:f>
        <x:v>1164511.3386908765</x:v>
      </x:c>
    </x:row>
    <x:row r="235" ht="18" customHeight="1">
      <x:c r="A235" s="98" t="n">
        <x:f>A234+1</x:f>
        <x:v>231</x:v>
      </x:c>
      <x:c r="B235" s="100" t="n">
        <x:f>DATE(YEAR(B234),MONTH(B234)+1,DAY(B234))</x:f>
        <x:v>53315</x:v>
      </x:c>
      <x:c r="C235" s="96" t="n">
        <x:f>I234</x:f>
        <x:v>0</x:v>
      </x:c>
      <x:c r="D235" s="96" t="n">
        <x:f>IF(C235&lt;=0,0,MIN(C235+E235,IF('Расчёт'!$B$10="Аннуитетный",IF('Расчёт'!$B$18="Сократить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235/('Расчёт'!$B$9*12-A235+1),C235*('Расчёт'!$B$8/1200)*(1+'Расчёт'!$B$8/1200)^('Расчёт'!$B$9*12-A235+1)/((1+'Расчёт'!$B$8/1200)^('Расчёт'!$B$9*12-A235+1)-1))),IF('Расчёт'!$B$18="Сократить срок",'Расчёт'!$I$5/('Расчёт'!$B$9*12)+E235,C235/('Расчёт'!$B$9*12-A235+1)+E235))))</x:f>
        <x:v>0</x:v>
      </x:c>
      <x:c r="E235" s="96" t="n">
        <x:f>IF(C235&gt;0,C235*'Расчёт'!$B$8/1200,0)</x:f>
        <x:v>0</x:v>
      </x:c>
      <x:c r="F235" s="96" t="n">
        <x:f>MAX(MIN(D235-E235,C235),0)</x:f>
        <x:v>0</x:v>
      </x:c>
      <x:c r="G235" s="96" t="n">
        <x:f>MIN(MAX('Расчёт'!$B$14+IF(AND('Расчёт'!$B$16&gt;0,'Расчёт'!$B$17&lt;&gt;"",B235&gt;='Расчёт'!$B$17,B234&lt;'Расчёт'!$B$17),'Расчёт'!$B$16,0),0),MAX(C235-F235,0))</x:f>
        <x:v>0</x:v>
      </x:c>
      <x:c r="H235" s="96" t="n">
        <x:f>IF(C235&gt;0,D235+G235+'Расчёт'!$B$22,0)</x:f>
        <x:v>0</x:v>
      </x:c>
      <x:c r="I235" s="96" t="n">
        <x:f>MAX(C235-F235-G235,0)</x:f>
        <x:v>0</x:v>
      </x:c>
      <x:c r="J235" s="92"/>
      <x:c r="K235" s="96" t="n">
        <x:f>O234</x:f>
        <x:v>1164511.3386908765</x:v>
      </x:c>
      <x:c r="L235" s="96" t="n">
        <x:f>IF(K235&lt;=0,0,MIN(K235+M235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235)))</x:f>
        <x:v>126551.72637412467</x:v>
      </x:c>
      <x:c r="M235" s="96" t="n">
        <x:f>IF(K235&gt;0,K235*'Расчёт'!$B$8/1200,0)</x:f>
        <x:v>17952.883138151014</x:v>
      </x:c>
      <x:c r="N235" s="96" t="n">
        <x:f>MAX(MIN(L235-M235,K235),0)</x:f>
        <x:v>108598.84323597366</x:v>
      </x:c>
      <x:c r="O235" s="96" t="n">
        <x:f>MAX(K235-N235,0)</x:f>
        <x:v>1055912.4954549028</x:v>
      </x:c>
    </x:row>
    <x:row r="236" ht="18" customHeight="1">
      <x:c r="A236" s="98" t="n">
        <x:f>A235+1</x:f>
        <x:v>232</x:v>
      </x:c>
      <x:c r="B236" s="100" t="n">
        <x:f>DATE(YEAR(B235),MONTH(B235)+1,DAY(B235))</x:f>
        <x:v>53346</x:v>
      </x:c>
      <x:c r="C236" s="96" t="n">
        <x:f>I235</x:f>
        <x:v>0</x:v>
      </x:c>
      <x:c r="D236" s="96" t="n">
        <x:f>IF(C236&lt;=0,0,MIN(C236+E236,IF('Расчёт'!$B$10="Аннуитетный",IF('Расчёт'!$B$18="Сократить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236/('Расчёт'!$B$9*12-A236+1),C236*('Расчёт'!$B$8/1200)*(1+'Расчёт'!$B$8/1200)^('Расчёт'!$B$9*12-A236+1)/((1+'Расчёт'!$B$8/1200)^('Расчёт'!$B$9*12-A236+1)-1))),IF('Расчёт'!$B$18="Сократить срок",'Расчёт'!$I$5/('Расчёт'!$B$9*12)+E236,C236/('Расчёт'!$B$9*12-A236+1)+E236))))</x:f>
        <x:v>0</x:v>
      </x:c>
      <x:c r="E236" s="96" t="n">
        <x:f>IF(C236&gt;0,C236*'Расчёт'!$B$8/1200,0)</x:f>
        <x:v>0</x:v>
      </x:c>
      <x:c r="F236" s="96" t="n">
        <x:f>MAX(MIN(D236-E236,C236),0)</x:f>
        <x:v>0</x:v>
      </x:c>
      <x:c r="G236" s="96" t="n">
        <x:f>MIN(MAX('Расчёт'!$B$14+IF(AND('Расчёт'!$B$16&gt;0,'Расчёт'!$B$17&lt;&gt;"",B236&gt;='Расчёт'!$B$17,B235&lt;'Расчёт'!$B$17),'Расчёт'!$B$16,0),0),MAX(C236-F236,0))</x:f>
        <x:v>0</x:v>
      </x:c>
      <x:c r="H236" s="96" t="n">
        <x:f>IF(C236&gt;0,D236+G236+'Расчёт'!$B$22,0)</x:f>
        <x:v>0</x:v>
      </x:c>
      <x:c r="I236" s="96" t="n">
        <x:f>MAX(C236-F236-G236,0)</x:f>
        <x:v>0</x:v>
      </x:c>
      <x:c r="J236" s="92"/>
      <x:c r="K236" s="96" t="n">
        <x:f>O235</x:f>
        <x:v>1055912.4954549028</x:v>
      </x:c>
      <x:c r="L236" s="96" t="n">
        <x:f>IF(K236&lt;=0,0,MIN(K236+M236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236)))</x:f>
        <x:v>126551.72637412467</x:v>
      </x:c>
      <x:c r="M236" s="96" t="n">
        <x:f>IF(K236&gt;0,K236*'Расчёт'!$B$8/1200,0)</x:f>
        <x:v>16278.650971596418</x:v>
      </x:c>
      <x:c r="N236" s="96" t="n">
        <x:f>MAX(MIN(L236-M236,K236),0)</x:f>
        <x:v>110273.07540252825</x:v>
      </x:c>
      <x:c r="O236" s="96" t="n">
        <x:f>MAX(K236-N236,0)</x:f>
        <x:v>945639.4200523745</x:v>
      </x:c>
    </x:row>
    <x:row r="237" ht="18" customHeight="1">
      <x:c r="A237" s="98" t="n">
        <x:f>A236+1</x:f>
        <x:v>233</x:v>
      </x:c>
      <x:c r="B237" s="100" t="n">
        <x:f>DATE(YEAR(B236),MONTH(B236)+1,DAY(B236))</x:f>
        <x:v>53377</x:v>
      </x:c>
      <x:c r="C237" s="96" t="n">
        <x:f>I236</x:f>
        <x:v>0</x:v>
      </x:c>
      <x:c r="D237" s="96" t="n">
        <x:f>IF(C237&lt;=0,0,MIN(C237+E237,IF('Расчёт'!$B$10="Аннуитетный",IF('Расчёт'!$B$18="Сократить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237/('Расчёт'!$B$9*12-A237+1),C237*('Расчёт'!$B$8/1200)*(1+'Расчёт'!$B$8/1200)^('Расчёт'!$B$9*12-A237+1)/((1+'Расчёт'!$B$8/1200)^('Расчёт'!$B$9*12-A237+1)-1))),IF('Расчёт'!$B$18="Сократить срок",'Расчёт'!$I$5/('Расчёт'!$B$9*12)+E237,C237/('Расчёт'!$B$9*12-A237+1)+E237))))</x:f>
        <x:v>0</x:v>
      </x:c>
      <x:c r="E237" s="96" t="n">
        <x:f>IF(C237&gt;0,C237*'Расчёт'!$B$8/1200,0)</x:f>
        <x:v>0</x:v>
      </x:c>
      <x:c r="F237" s="96" t="n">
        <x:f>MAX(MIN(D237-E237,C237),0)</x:f>
        <x:v>0</x:v>
      </x:c>
      <x:c r="G237" s="96" t="n">
        <x:f>MIN(MAX('Расчёт'!$B$14+IF(AND('Расчёт'!$B$16&gt;0,'Расчёт'!$B$17&lt;&gt;"",B237&gt;='Расчёт'!$B$17,B236&lt;'Расчёт'!$B$17),'Расчёт'!$B$16,0),0),MAX(C237-F237,0))</x:f>
        <x:v>0</x:v>
      </x:c>
      <x:c r="H237" s="96" t="n">
        <x:f>IF(C237&gt;0,D237+G237+'Расчёт'!$B$22,0)</x:f>
        <x:v>0</x:v>
      </x:c>
      <x:c r="I237" s="96" t="n">
        <x:f>MAX(C237-F237-G237,0)</x:f>
        <x:v>0</x:v>
      </x:c>
      <x:c r="J237" s="92"/>
      <x:c r="K237" s="96" t="n">
        <x:f>O236</x:f>
        <x:v>945639.4200523745</x:v>
      </x:c>
      <x:c r="L237" s="96" t="n">
        <x:f>IF(K237&lt;=0,0,MIN(K237+M237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237)))</x:f>
        <x:v>126551.72637412467</x:v>
      </x:c>
      <x:c r="M237" s="96" t="n">
        <x:f>IF(K237&gt;0,K237*'Расчёт'!$B$8/1200,0)</x:f>
        <x:v>14578.60772580744</x:v>
      </x:c>
      <x:c r="N237" s="96" t="n">
        <x:f>MAX(MIN(L237-M237,K237),0)</x:f>
        <x:v>111973.11864831724</x:v>
      </x:c>
      <x:c r="O237" s="96" t="n">
        <x:f>MAX(K237-N237,0)</x:f>
        <x:v>833666.3014040573</x:v>
      </x:c>
    </x:row>
    <x:row r="238" ht="18" customHeight="1">
      <x:c r="A238" s="98" t="n">
        <x:f>A237+1</x:f>
        <x:v>234</x:v>
      </x:c>
      <x:c r="B238" s="100" t="n">
        <x:f>DATE(YEAR(B237),MONTH(B237)+1,DAY(B237))</x:f>
        <x:v>53405</x:v>
      </x:c>
      <x:c r="C238" s="96" t="n">
        <x:f>I237</x:f>
        <x:v>0</x:v>
      </x:c>
      <x:c r="D238" s="96" t="n">
        <x:f>IF(C238&lt;=0,0,MIN(C238+E238,IF('Расчёт'!$B$10="Аннуитетный",IF('Расчёт'!$B$18="Сократить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238/('Расчёт'!$B$9*12-A238+1),C238*('Расчёт'!$B$8/1200)*(1+'Расчёт'!$B$8/1200)^('Расчёт'!$B$9*12-A238+1)/((1+'Расчёт'!$B$8/1200)^('Расчёт'!$B$9*12-A238+1)-1))),IF('Расчёт'!$B$18="Сократить срок",'Расчёт'!$I$5/('Расчёт'!$B$9*12)+E238,C238/('Расчёт'!$B$9*12-A238+1)+E238))))</x:f>
        <x:v>0</x:v>
      </x:c>
      <x:c r="E238" s="96" t="n">
        <x:f>IF(C238&gt;0,C238*'Расчёт'!$B$8/1200,0)</x:f>
        <x:v>0</x:v>
      </x:c>
      <x:c r="F238" s="96" t="n">
        <x:f>MAX(MIN(D238-E238,C238),0)</x:f>
        <x:v>0</x:v>
      </x:c>
      <x:c r="G238" s="96" t="n">
        <x:f>MIN(MAX('Расчёт'!$B$14+IF(AND('Расчёт'!$B$16&gt;0,'Расчёт'!$B$17&lt;&gt;"",B238&gt;='Расчёт'!$B$17,B237&lt;'Расчёт'!$B$17),'Расчёт'!$B$16,0),0),MAX(C238-F238,0))</x:f>
        <x:v>0</x:v>
      </x:c>
      <x:c r="H238" s="96" t="n">
        <x:f>IF(C238&gt;0,D238+G238+'Расчёт'!$B$22,0)</x:f>
        <x:v>0</x:v>
      </x:c>
      <x:c r="I238" s="96" t="n">
        <x:f>MAX(C238-F238-G238,0)</x:f>
        <x:v>0</x:v>
      </x:c>
      <x:c r="J238" s="92"/>
      <x:c r="K238" s="96" t="n">
        <x:f>O237</x:f>
        <x:v>833666.3014040573</x:v>
      </x:c>
      <x:c r="L238" s="96" t="n">
        <x:f>IF(K238&lt;=0,0,MIN(K238+M238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238)))</x:f>
        <x:v>126551.72637412467</x:v>
      </x:c>
      <x:c r="M238" s="96" t="n">
        <x:f>IF(K238&gt;0,K238*'Расчёт'!$B$8/1200,0)</x:f>
        <x:v>12852.355479979216</x:v>
      </x:c>
      <x:c r="N238" s="96" t="n">
        <x:f>MAX(MIN(L238-M238,K238),0)</x:f>
        <x:v>113699.37089414545</x:v>
      </x:c>
      <x:c r="O238" s="96" t="n">
        <x:f>MAX(K238-N238,0)</x:f>
        <x:v>719966.9305099119</x:v>
      </x:c>
    </x:row>
    <x:row r="239" ht="18" customHeight="1">
      <x:c r="A239" s="98" t="n">
        <x:f>A238+1</x:f>
        <x:v>235</x:v>
      </x:c>
      <x:c r="B239" s="100" t="n">
        <x:f>DATE(YEAR(B238),MONTH(B238)+1,DAY(B238))</x:f>
        <x:v>53436</x:v>
      </x:c>
      <x:c r="C239" s="96" t="n">
        <x:f>I238</x:f>
        <x:v>0</x:v>
      </x:c>
      <x:c r="D239" s="96" t="n">
        <x:f>IF(C239&lt;=0,0,MIN(C239+E239,IF('Расчёт'!$B$10="Аннуитетный",IF('Расчёт'!$B$18="Сократить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239/('Расчёт'!$B$9*12-A239+1),C239*('Расчёт'!$B$8/1200)*(1+'Расчёт'!$B$8/1200)^('Расчёт'!$B$9*12-A239+1)/((1+'Расчёт'!$B$8/1200)^('Расчёт'!$B$9*12-A239+1)-1))),IF('Расчёт'!$B$18="Сократить срок",'Расчёт'!$I$5/('Расчёт'!$B$9*12)+E239,C239/('Расчёт'!$B$9*12-A239+1)+E239))))</x:f>
        <x:v>0</x:v>
      </x:c>
      <x:c r="E239" s="96" t="n">
        <x:f>IF(C239&gt;0,C239*'Расчёт'!$B$8/1200,0)</x:f>
        <x:v>0</x:v>
      </x:c>
      <x:c r="F239" s="96" t="n">
        <x:f>MAX(MIN(D239-E239,C239),0)</x:f>
        <x:v>0</x:v>
      </x:c>
      <x:c r="G239" s="96" t="n">
        <x:f>MIN(MAX('Расчёт'!$B$14+IF(AND('Расчёт'!$B$16&gt;0,'Расчёт'!$B$17&lt;&gt;"",B239&gt;='Расчёт'!$B$17,B238&lt;'Расчёт'!$B$17),'Расчёт'!$B$16,0),0),MAX(C239-F239,0))</x:f>
        <x:v>0</x:v>
      </x:c>
      <x:c r="H239" s="96" t="n">
        <x:f>IF(C239&gt;0,D239+G239+'Расчёт'!$B$22,0)</x:f>
        <x:v>0</x:v>
      </x:c>
      <x:c r="I239" s="96" t="n">
        <x:f>MAX(C239-F239-G239,0)</x:f>
        <x:v>0</x:v>
      </x:c>
      <x:c r="J239" s="92"/>
      <x:c r="K239" s="96" t="n">
        <x:f>O238</x:f>
        <x:v>719966.9305099119</x:v>
      </x:c>
      <x:c r="L239" s="96" t="n">
        <x:f>IF(K239&lt;=0,0,MIN(K239+M239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239)))</x:f>
        <x:v>126551.72637412467</x:v>
      </x:c>
      <x:c r="M239" s="96" t="n">
        <x:f>IF(K239&gt;0,K239*'Расчёт'!$B$8/1200,0)</x:f>
        <x:v>11099.490178694474</x:v>
      </x:c>
      <x:c r="N239" s="96" t="n">
        <x:f>MAX(MIN(L239-M239,K239),0)</x:f>
        <x:v>115452.2361954302</x:v>
      </x:c>
      <x:c r="O239" s="96" t="n">
        <x:f>MAX(K239-N239,0)</x:f>
        <x:v>604514.6943144817</x:v>
      </x:c>
    </x:row>
    <x:row r="240" ht="18" customHeight="1">
      <x:c r="A240" s="98" t="n">
        <x:f>A239+1</x:f>
        <x:v>236</x:v>
      </x:c>
      <x:c r="B240" s="100" t="n">
        <x:f>DATE(YEAR(B239),MONTH(B239)+1,DAY(B239))</x:f>
        <x:v>53466</x:v>
      </x:c>
      <x:c r="C240" s="96" t="n">
        <x:f>I239</x:f>
        <x:v>0</x:v>
      </x:c>
      <x:c r="D240" s="96" t="n">
        <x:f>IF(C240&lt;=0,0,MIN(C240+E240,IF('Расчёт'!$B$10="Аннуитетный",IF('Расчёт'!$B$18="Сократить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240/('Расчёт'!$B$9*12-A240+1),C240*('Расчёт'!$B$8/1200)*(1+'Расчёт'!$B$8/1200)^('Расчёт'!$B$9*12-A240+1)/((1+'Расчёт'!$B$8/1200)^('Расчёт'!$B$9*12-A240+1)-1))),IF('Расчёт'!$B$18="Сократить срок",'Расчёт'!$I$5/('Расчёт'!$B$9*12)+E240,C240/('Расчёт'!$B$9*12-A240+1)+E240))))</x:f>
        <x:v>0</x:v>
      </x:c>
      <x:c r="E240" s="96" t="n">
        <x:f>IF(C240&gt;0,C240*'Расчёт'!$B$8/1200,0)</x:f>
        <x:v>0</x:v>
      </x:c>
      <x:c r="F240" s="96" t="n">
        <x:f>MAX(MIN(D240-E240,C240),0)</x:f>
        <x:v>0</x:v>
      </x:c>
      <x:c r="G240" s="96" t="n">
        <x:f>MIN(MAX('Расчёт'!$B$14+IF(AND('Расчёт'!$B$16&gt;0,'Расчёт'!$B$17&lt;&gt;"",B240&gt;='Расчёт'!$B$17,B239&lt;'Расчёт'!$B$17),'Расчёт'!$B$16,0),0),MAX(C240-F240,0))</x:f>
        <x:v>0</x:v>
      </x:c>
      <x:c r="H240" s="96" t="n">
        <x:f>IF(C240&gt;0,D240+G240+'Расчёт'!$B$22,0)</x:f>
        <x:v>0</x:v>
      </x:c>
      <x:c r="I240" s="96" t="n">
        <x:f>MAX(C240-F240-G240,0)</x:f>
        <x:v>0</x:v>
      </x:c>
      <x:c r="J240" s="92"/>
      <x:c r="K240" s="96" t="n">
        <x:f>O239</x:f>
        <x:v>604514.6943144817</x:v>
      </x:c>
      <x:c r="L240" s="96" t="n">
        <x:f>IF(K240&lt;=0,0,MIN(K240+M240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240)))</x:f>
        <x:v>126551.72637412467</x:v>
      </x:c>
      <x:c r="M240" s="96" t="n">
        <x:f>IF(K240&gt;0,K240*'Расчёт'!$B$8/1200,0)</x:f>
        <x:v>9319.601537348259</x:v>
      </x:c>
      <x:c r="N240" s="96" t="n">
        <x:f>MAX(MIN(L240-M240,K240),0)</x:f>
        <x:v>117232.1248367764</x:v>
      </x:c>
      <x:c r="O240" s="96" t="n">
        <x:f>MAX(K240-N240,0)</x:f>
        <x:v>487282.5694777053</x:v>
      </x:c>
    </x:row>
    <x:row r="241" ht="18" customHeight="1">
      <x:c r="A241" s="98" t="n">
        <x:f>A240+1</x:f>
        <x:v>237</x:v>
      </x:c>
      <x:c r="B241" s="100" t="n">
        <x:f>DATE(YEAR(B240),MONTH(B240)+1,DAY(B240))</x:f>
        <x:v>53497</x:v>
      </x:c>
      <x:c r="C241" s="96" t="n">
        <x:f>I240</x:f>
        <x:v>0</x:v>
      </x:c>
      <x:c r="D241" s="96" t="n">
        <x:f>IF(C241&lt;=0,0,MIN(C241+E241,IF('Расчёт'!$B$10="Аннуитетный",IF('Расчёт'!$B$18="Сократить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241/('Расчёт'!$B$9*12-A241+1),C241*('Расчёт'!$B$8/1200)*(1+'Расчёт'!$B$8/1200)^('Расчёт'!$B$9*12-A241+1)/((1+'Расчёт'!$B$8/1200)^('Расчёт'!$B$9*12-A241+1)-1))),IF('Расчёт'!$B$18="Сократить срок",'Расчёт'!$I$5/('Расчёт'!$B$9*12)+E241,C241/('Расчёт'!$B$9*12-A241+1)+E241))))</x:f>
        <x:v>0</x:v>
      </x:c>
      <x:c r="E241" s="96" t="n">
        <x:f>IF(C241&gt;0,C241*'Расчёт'!$B$8/1200,0)</x:f>
        <x:v>0</x:v>
      </x:c>
      <x:c r="F241" s="96" t="n">
        <x:f>MAX(MIN(D241-E241,C241),0)</x:f>
        <x:v>0</x:v>
      </x:c>
      <x:c r="G241" s="96" t="n">
        <x:f>MIN(MAX('Расчёт'!$B$14+IF(AND('Расчёт'!$B$16&gt;0,'Расчёт'!$B$17&lt;&gt;"",B241&gt;='Расчёт'!$B$17,B240&lt;'Расчёт'!$B$17),'Расчёт'!$B$16,0),0),MAX(C241-F241,0))</x:f>
        <x:v>0</x:v>
      </x:c>
      <x:c r="H241" s="96" t="n">
        <x:f>IF(C241&gt;0,D241+G241+'Расчёт'!$B$22,0)</x:f>
        <x:v>0</x:v>
      </x:c>
      <x:c r="I241" s="96" t="n">
        <x:f>MAX(C241-F241-G241,0)</x:f>
        <x:v>0</x:v>
      </x:c>
      <x:c r="J241" s="92"/>
      <x:c r="K241" s="96" t="n">
        <x:f>O240</x:f>
        <x:v>487282.5694777053</x:v>
      </x:c>
      <x:c r="L241" s="96" t="n">
        <x:f>IF(K241&lt;=0,0,MIN(K241+M241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241)))</x:f>
        <x:v>126551.72637412467</x:v>
      </x:c>
      <x:c r="M241" s="96" t="n">
        <x:f>IF(K241&gt;0,K241*'Расчёт'!$B$8/1200,0)</x:f>
        <x:v>7512.272946114624</x:v>
      </x:c>
      <x:c r="N241" s="96" t="n">
        <x:f>MAX(MIN(L241-M241,K241),0)</x:f>
        <x:v>119039.45342801005</x:v>
      </x:c>
      <x:c r="O241" s="96" t="n">
        <x:f>MAX(K241-N241,0)</x:f>
        <x:v>368243.11604969524</x:v>
      </x:c>
    </x:row>
    <x:row r="242" ht="18" customHeight="1">
      <x:c r="A242" s="98" t="n">
        <x:f>A241+1</x:f>
        <x:v>238</x:v>
      </x:c>
      <x:c r="B242" s="100" t="n">
        <x:f>DATE(YEAR(B241),MONTH(B241)+1,DAY(B241))</x:f>
        <x:v>53527</x:v>
      </x:c>
      <x:c r="C242" s="96" t="n">
        <x:f>I241</x:f>
        <x:v>0</x:v>
      </x:c>
      <x:c r="D242" s="96" t="n">
        <x:f>IF(C242&lt;=0,0,MIN(C242+E242,IF('Расчёт'!$B$10="Аннуитетный",IF('Расчёт'!$B$18="Сократить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242/('Расчёт'!$B$9*12-A242+1),C242*('Расчёт'!$B$8/1200)*(1+'Расчёт'!$B$8/1200)^('Расчёт'!$B$9*12-A242+1)/((1+'Расчёт'!$B$8/1200)^('Расчёт'!$B$9*12-A242+1)-1))),IF('Расчёт'!$B$18="Сократить срок",'Расчёт'!$I$5/('Расчёт'!$B$9*12)+E242,C242/('Расчёт'!$B$9*12-A242+1)+E242))))</x:f>
        <x:v>0</x:v>
      </x:c>
      <x:c r="E242" s="96" t="n">
        <x:f>IF(C242&gt;0,C242*'Расчёт'!$B$8/1200,0)</x:f>
        <x:v>0</x:v>
      </x:c>
      <x:c r="F242" s="96" t="n">
        <x:f>MAX(MIN(D242-E242,C242),0)</x:f>
        <x:v>0</x:v>
      </x:c>
      <x:c r="G242" s="96" t="n">
        <x:f>MIN(MAX('Расчёт'!$B$14+IF(AND('Расчёт'!$B$16&gt;0,'Расчёт'!$B$17&lt;&gt;"",B242&gt;='Расчёт'!$B$17,B241&lt;'Расчёт'!$B$17),'Расчёт'!$B$16,0),0),MAX(C242-F242,0))</x:f>
        <x:v>0</x:v>
      </x:c>
      <x:c r="H242" s="96" t="n">
        <x:f>IF(C242&gt;0,D242+G242+'Расчёт'!$B$22,0)</x:f>
        <x:v>0</x:v>
      </x:c>
      <x:c r="I242" s="96" t="n">
        <x:f>MAX(C242-F242-G242,0)</x:f>
        <x:v>0</x:v>
      </x:c>
      <x:c r="J242" s="92"/>
      <x:c r="K242" s="96" t="n">
        <x:f>O241</x:f>
        <x:v>368243.11604969524</x:v>
      </x:c>
      <x:c r="L242" s="96" t="n">
        <x:f>IF(K242&lt;=0,0,MIN(K242+M242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242)))</x:f>
        <x:v>126551.72637412467</x:v>
      </x:c>
      <x:c r="M242" s="96" t="n">
        <x:f>IF(K242&gt;0,K242*'Расчёт'!$B$8/1200,0)</x:f>
        <x:v>5677.081372432802</x:v>
      </x:c>
      <x:c r="N242" s="96" t="n">
        <x:f>MAX(MIN(L242-M242,K242),0)</x:f>
        <x:v>120874.64500169187</x:v>
      </x:c>
      <x:c r="O242" s="96" t="n">
        <x:f>MAX(K242-N242,0)</x:f>
        <x:v>247368.47104800335</x:v>
      </x:c>
    </x:row>
    <x:row r="243" ht="18" customHeight="1">
      <x:c r="A243" s="98" t="n">
        <x:f>A242+1</x:f>
        <x:v>239</x:v>
      </x:c>
      <x:c r="B243" s="100" t="n">
        <x:f>DATE(YEAR(B242),MONTH(B242)+1,DAY(B242))</x:f>
        <x:v>53558</x:v>
      </x:c>
      <x:c r="C243" s="96" t="n">
        <x:f>I242</x:f>
        <x:v>0</x:v>
      </x:c>
      <x:c r="D243" s="96" t="n">
        <x:f>IF(C243&lt;=0,0,MIN(C243+E243,IF('Расчёт'!$B$10="Аннуитетный",IF('Расчёт'!$B$18="Сократить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243/('Расчёт'!$B$9*12-A243+1),C243*('Расчёт'!$B$8/1200)*(1+'Расчёт'!$B$8/1200)^('Расчёт'!$B$9*12-A243+1)/((1+'Расчёт'!$B$8/1200)^('Расчёт'!$B$9*12-A243+1)-1))),IF('Расчёт'!$B$18="Сократить срок",'Расчёт'!$I$5/('Расчёт'!$B$9*12)+E243,C243/('Расчёт'!$B$9*12-A243+1)+E243))))</x:f>
        <x:v>0</x:v>
      </x:c>
      <x:c r="E243" s="96" t="n">
        <x:f>IF(C243&gt;0,C243*'Расчёт'!$B$8/1200,0)</x:f>
        <x:v>0</x:v>
      </x:c>
      <x:c r="F243" s="96" t="n">
        <x:f>MAX(MIN(D243-E243,C243),0)</x:f>
        <x:v>0</x:v>
      </x:c>
      <x:c r="G243" s="96" t="n">
        <x:f>MIN(MAX('Расчёт'!$B$14+IF(AND('Расчёт'!$B$16&gt;0,'Расчёт'!$B$17&lt;&gt;"",B243&gt;='Расчёт'!$B$17,B242&lt;'Расчёт'!$B$17),'Расчёт'!$B$16,0),0),MAX(C243-F243,0))</x:f>
        <x:v>0</x:v>
      </x:c>
      <x:c r="H243" s="96" t="n">
        <x:f>IF(C243&gt;0,D243+G243+'Расчёт'!$B$22,0)</x:f>
        <x:v>0</x:v>
      </x:c>
      <x:c r="I243" s="96" t="n">
        <x:f>MAX(C243-F243-G243,0)</x:f>
        <x:v>0</x:v>
      </x:c>
      <x:c r="J243" s="92"/>
      <x:c r="K243" s="96" t="n">
        <x:f>O242</x:f>
        <x:v>247368.47104800335</x:v>
      </x:c>
      <x:c r="L243" s="96" t="n">
        <x:f>IF(K243&lt;=0,0,MIN(K243+M243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243)))</x:f>
        <x:v>126551.72637412467</x:v>
      </x:c>
      <x:c r="M243" s="96" t="n">
        <x:f>IF(K243&gt;0,K243*'Расчёт'!$B$8/1200,0)</x:f>
        <x:v>3813.5972619900517</x:v>
      </x:c>
      <x:c r="N243" s="96" t="n">
        <x:f>MAX(MIN(L243-M243,K243),0)</x:f>
        <x:v>122738.12911213461</x:v>
      </x:c>
      <x:c r="O243" s="96" t="n">
        <x:f>MAX(K243-N243,0)</x:f>
        <x:v>124630.34193586874</x:v>
      </x:c>
    </x:row>
    <x:row r="244" ht="18" customHeight="1">
      <x:c r="A244" s="98" t="n">
        <x:f>A243+1</x:f>
        <x:v>240</x:v>
      </x:c>
      <x:c r="B244" s="100" t="n">
        <x:f>DATE(YEAR(B243),MONTH(B243)+1,DAY(B243))</x:f>
        <x:v>53589</x:v>
      </x:c>
      <x:c r="C244" s="96" t="n">
        <x:f>I243</x:f>
        <x:v>0</x:v>
      </x:c>
      <x:c r="D244" s="96" t="n">
        <x:f>IF(C244&lt;=0,0,MIN(C244+E244,IF('Расчёт'!$B$10="Аннуитетный",IF('Расчёт'!$B$18="Сократить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244/('Расчёт'!$B$9*12-A244+1),C244*('Расчёт'!$B$8/1200)*(1+'Расчёт'!$B$8/1200)^('Расчёт'!$B$9*12-A244+1)/((1+'Расчёт'!$B$8/1200)^('Расчёт'!$B$9*12-A244+1)-1))),IF('Расчёт'!$B$18="Сократить срок",'Расчёт'!$I$5/('Расчёт'!$B$9*12)+E244,C244/('Расчёт'!$B$9*12-A244+1)+E244))))</x:f>
        <x:v>0</x:v>
      </x:c>
      <x:c r="E244" s="96" t="n">
        <x:f>IF(C244&gt;0,C244*'Расчёт'!$B$8/1200,0)</x:f>
        <x:v>0</x:v>
      </x:c>
      <x:c r="F244" s="96" t="n">
        <x:f>MAX(MIN(D244-E244,C244),0)</x:f>
        <x:v>0</x:v>
      </x:c>
      <x:c r="G244" s="96" t="n">
        <x:f>MIN(MAX('Расчёт'!$B$14+IF(AND('Расчёт'!$B$16&gt;0,'Расчёт'!$B$17&lt;&gt;"",B244&gt;='Расчёт'!$B$17,B243&lt;'Расчёт'!$B$17),'Расчёт'!$B$16,0),0),MAX(C244-F244,0))</x:f>
        <x:v>0</x:v>
      </x:c>
      <x:c r="H244" s="96" t="n">
        <x:f>IF(C244&gt;0,D244+G244+'Расчёт'!$B$22,0)</x:f>
        <x:v>0</x:v>
      </x:c>
      <x:c r="I244" s="96" t="n">
        <x:f>MAX(C244-F244-G244,0)</x:f>
        <x:v>0</x:v>
      </x:c>
      <x:c r="J244" s="92"/>
      <x:c r="K244" s="96" t="n">
        <x:f>O243</x:f>
        <x:v>124630.34193586874</x:v>
      </x:c>
      <x:c r="L244" s="96" t="n">
        <x:f>IF(K244&lt;=0,0,MIN(K244+M244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244)))</x:f>
        <x:v>126551.72637404672</x:v>
      </x:c>
      <x:c r="M244" s="96" t="n">
        <x:f>IF(K244&gt;0,K244*'Расчёт'!$B$8/1200,0)</x:f>
        <x:v>1921.384438177976</x:v>
      </x:c>
      <x:c r="N244" s="96" t="n">
        <x:f>MAX(MIN(L244-M244,K244),0)</x:f>
        <x:v>124630.34193586874</x:v>
      </x:c>
      <x:c r="O244" s="96" t="n">
        <x:f>MAX(K244-N244,0)</x:f>
        <x:v>0</x:v>
      </x:c>
    </x:row>
    <x:row r="245" ht="18" customHeight="1">
      <x:c r="A245" s="98" t="n">
        <x:f>A244+1</x:f>
        <x:v>241</x:v>
      </x:c>
      <x:c r="B245" s="100" t="n">
        <x:f>DATE(YEAR(B244),MONTH(B244)+1,DAY(B244))</x:f>
        <x:v>53619</x:v>
      </x:c>
      <x:c r="C245" s="96" t="n">
        <x:f>I244</x:f>
        <x:v>0</x:v>
      </x:c>
      <x:c r="D245" s="96" t="n">
        <x:f>IF(C245&lt;=0,0,MIN(C245+E245,IF('Расчёт'!$B$10="Аннуитетный",IF('Расчёт'!$B$18="Сократить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245/('Расчёт'!$B$9*12-A245+1),C245*('Расчёт'!$B$8/1200)*(1+'Расчёт'!$B$8/1200)^('Расчёт'!$B$9*12-A245+1)/((1+'Расчёт'!$B$8/1200)^('Расчёт'!$B$9*12-A245+1)-1))),IF('Расчёт'!$B$18="Сократить срок",'Расчёт'!$I$5/('Расчёт'!$B$9*12)+E245,C245/('Расчёт'!$B$9*12-A245+1)+E245))))</x:f>
        <x:v>0</x:v>
      </x:c>
      <x:c r="E245" s="96" t="n">
        <x:f>IF(C245&gt;0,C245*'Расчёт'!$B$8/1200,0)</x:f>
        <x:v>0</x:v>
      </x:c>
      <x:c r="F245" s="96" t="n">
        <x:f>MAX(MIN(D245-E245,C245),0)</x:f>
        <x:v>0</x:v>
      </x:c>
      <x:c r="G245" s="96" t="n">
        <x:f>MIN(MAX('Расчёт'!$B$14+IF(AND('Расчёт'!$B$16&gt;0,'Расчёт'!$B$17&lt;&gt;"",B245&gt;='Расчёт'!$B$17,B244&lt;'Расчёт'!$B$17),'Расчёт'!$B$16,0),0),MAX(C245-F245,0))</x:f>
        <x:v>0</x:v>
      </x:c>
      <x:c r="H245" s="96" t="n">
        <x:f>IF(C245&gt;0,D245+G245+'Расчёт'!$B$22,0)</x:f>
        <x:v>0</x:v>
      </x:c>
      <x:c r="I245" s="96" t="n">
        <x:f>MAX(C245-F245-G245,0)</x:f>
        <x:v>0</x:v>
      </x:c>
      <x:c r="J245" s="92"/>
      <x:c r="K245" s="96" t="n">
        <x:f>O244</x:f>
        <x:v>0</x:v>
      </x:c>
      <x:c r="L245" s="96" t="n">
        <x:f>IF(K245&lt;=0,0,MIN(K245+M245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245)))</x:f>
        <x:v>0</x:v>
      </x:c>
      <x:c r="M245" s="96" t="n">
        <x:f>IF(K245&gt;0,K245*'Расчёт'!$B$8/1200,0)</x:f>
        <x:v>0</x:v>
      </x:c>
      <x:c r="N245" s="96" t="n">
        <x:f>MAX(MIN(L245-M245,K245),0)</x:f>
        <x:v>0</x:v>
      </x:c>
      <x:c r="O245" s="96" t="n">
        <x:f>MAX(K245-N245,0)</x:f>
        <x:v>0</x:v>
      </x:c>
    </x:row>
    <x:row r="246" ht="18" customHeight="1">
      <x:c r="A246" s="98" t="n">
        <x:f>A245+1</x:f>
        <x:v>242</x:v>
      </x:c>
      <x:c r="B246" s="100" t="n">
        <x:f>DATE(YEAR(B245),MONTH(B245)+1,DAY(B245))</x:f>
        <x:v>53650</x:v>
      </x:c>
      <x:c r="C246" s="96" t="n">
        <x:f>I245</x:f>
        <x:v>0</x:v>
      </x:c>
      <x:c r="D246" s="96" t="n">
        <x:f>IF(C246&lt;=0,0,MIN(C246+E246,IF('Расчёт'!$B$10="Аннуитетный",IF('Расчёт'!$B$18="Сократить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246/('Расчёт'!$B$9*12-A246+1),C246*('Расчёт'!$B$8/1200)*(1+'Расчёт'!$B$8/1200)^('Расчёт'!$B$9*12-A246+1)/((1+'Расчёт'!$B$8/1200)^('Расчёт'!$B$9*12-A246+1)-1))),IF('Расчёт'!$B$18="Сократить срок",'Расчёт'!$I$5/('Расчёт'!$B$9*12)+E246,C246/('Расчёт'!$B$9*12-A246+1)+E246))))</x:f>
        <x:v>0</x:v>
      </x:c>
      <x:c r="E246" s="96" t="n">
        <x:f>IF(C246&gt;0,C246*'Расчёт'!$B$8/1200,0)</x:f>
        <x:v>0</x:v>
      </x:c>
      <x:c r="F246" s="96" t="n">
        <x:f>MAX(MIN(D246-E246,C246),0)</x:f>
        <x:v>0</x:v>
      </x:c>
      <x:c r="G246" s="96" t="n">
        <x:f>MIN(MAX('Расчёт'!$B$14+IF(AND('Расчёт'!$B$16&gt;0,'Расчёт'!$B$17&lt;&gt;"",B246&gt;='Расчёт'!$B$17,B245&lt;'Расчёт'!$B$17),'Расчёт'!$B$16,0),0),MAX(C246-F246,0))</x:f>
        <x:v>0</x:v>
      </x:c>
      <x:c r="H246" s="96" t="n">
        <x:f>IF(C246&gt;0,D246+G246+'Расчёт'!$B$22,0)</x:f>
        <x:v>0</x:v>
      </x:c>
      <x:c r="I246" s="96" t="n">
        <x:f>MAX(C246-F246-G246,0)</x:f>
        <x:v>0</x:v>
      </x:c>
      <x:c r="J246" s="92"/>
      <x:c r="K246" s="96" t="n">
        <x:f>O245</x:f>
        <x:v>0</x:v>
      </x:c>
      <x:c r="L246" s="96" t="n">
        <x:f>IF(K246&lt;=0,0,MIN(K246+M246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246)))</x:f>
        <x:v>0</x:v>
      </x:c>
      <x:c r="M246" s="96" t="n">
        <x:f>IF(K246&gt;0,K246*'Расчёт'!$B$8/1200,0)</x:f>
        <x:v>0</x:v>
      </x:c>
      <x:c r="N246" s="96" t="n">
        <x:f>MAX(MIN(L246-M246,K246),0)</x:f>
        <x:v>0</x:v>
      </x:c>
      <x:c r="O246" s="96" t="n">
        <x:f>MAX(K246-N246,0)</x:f>
        <x:v>0</x:v>
      </x:c>
    </x:row>
    <x:row r="247" ht="18" customHeight="1">
      <x:c r="A247" s="98" t="n">
        <x:f>A246+1</x:f>
        <x:v>243</x:v>
      </x:c>
      <x:c r="B247" s="100" t="n">
        <x:f>DATE(YEAR(B246),MONTH(B246)+1,DAY(B246))</x:f>
        <x:v>53680</x:v>
      </x:c>
      <x:c r="C247" s="96" t="n">
        <x:f>I246</x:f>
        <x:v>0</x:v>
      </x:c>
      <x:c r="D247" s="96" t="n">
        <x:f>IF(C247&lt;=0,0,MIN(C247+E247,IF('Расчёт'!$B$10="Аннуитетный",IF('Расчёт'!$B$18="Сократить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247/('Расчёт'!$B$9*12-A247+1),C247*('Расчёт'!$B$8/1200)*(1+'Расчёт'!$B$8/1200)^('Расчёт'!$B$9*12-A247+1)/((1+'Расчёт'!$B$8/1200)^('Расчёт'!$B$9*12-A247+1)-1))),IF('Расчёт'!$B$18="Сократить срок",'Расчёт'!$I$5/('Расчёт'!$B$9*12)+E247,C247/('Расчёт'!$B$9*12-A247+1)+E247))))</x:f>
        <x:v>0</x:v>
      </x:c>
      <x:c r="E247" s="96" t="n">
        <x:f>IF(C247&gt;0,C247*'Расчёт'!$B$8/1200,0)</x:f>
        <x:v>0</x:v>
      </x:c>
      <x:c r="F247" s="96" t="n">
        <x:f>MAX(MIN(D247-E247,C247),0)</x:f>
        <x:v>0</x:v>
      </x:c>
      <x:c r="G247" s="96" t="n">
        <x:f>MIN(MAX('Расчёт'!$B$14+IF(AND('Расчёт'!$B$16&gt;0,'Расчёт'!$B$17&lt;&gt;"",B247&gt;='Расчёт'!$B$17,B246&lt;'Расчёт'!$B$17),'Расчёт'!$B$16,0),0),MAX(C247-F247,0))</x:f>
        <x:v>0</x:v>
      </x:c>
      <x:c r="H247" s="96" t="n">
        <x:f>IF(C247&gt;0,D247+G247+'Расчёт'!$B$22,0)</x:f>
        <x:v>0</x:v>
      </x:c>
      <x:c r="I247" s="96" t="n">
        <x:f>MAX(C247-F247-G247,0)</x:f>
        <x:v>0</x:v>
      </x:c>
      <x:c r="J247" s="92"/>
      <x:c r="K247" s="96" t="n">
        <x:f>O246</x:f>
        <x:v>0</x:v>
      </x:c>
      <x:c r="L247" s="96" t="n">
        <x:f>IF(K247&lt;=0,0,MIN(K247+M247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247)))</x:f>
        <x:v>0</x:v>
      </x:c>
      <x:c r="M247" s="96" t="n">
        <x:f>IF(K247&gt;0,K247*'Расчёт'!$B$8/1200,0)</x:f>
        <x:v>0</x:v>
      </x:c>
      <x:c r="N247" s="96" t="n">
        <x:f>MAX(MIN(L247-M247,K247),0)</x:f>
        <x:v>0</x:v>
      </x:c>
      <x:c r="O247" s="96" t="n">
        <x:f>MAX(K247-N247,0)</x:f>
        <x:v>0</x:v>
      </x:c>
    </x:row>
    <x:row r="248" ht="18" customHeight="1">
      <x:c r="A248" s="98" t="n">
        <x:f>A247+1</x:f>
        <x:v>244</x:v>
      </x:c>
      <x:c r="B248" s="100" t="n">
        <x:f>DATE(YEAR(B247),MONTH(B247)+1,DAY(B247))</x:f>
        <x:v>53711</x:v>
      </x:c>
      <x:c r="C248" s="96" t="n">
        <x:f>I247</x:f>
        <x:v>0</x:v>
      </x:c>
      <x:c r="D248" s="96" t="n">
        <x:f>IF(C248&lt;=0,0,MIN(C248+E248,IF('Расчёт'!$B$10="Аннуитетный",IF('Расчёт'!$B$18="Сократить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248/('Расчёт'!$B$9*12-A248+1),C248*('Расчёт'!$B$8/1200)*(1+'Расчёт'!$B$8/1200)^('Расчёт'!$B$9*12-A248+1)/((1+'Расчёт'!$B$8/1200)^('Расчёт'!$B$9*12-A248+1)-1))),IF('Расчёт'!$B$18="Сократить срок",'Расчёт'!$I$5/('Расчёт'!$B$9*12)+E248,C248/('Расчёт'!$B$9*12-A248+1)+E248))))</x:f>
        <x:v>0</x:v>
      </x:c>
      <x:c r="E248" s="96" t="n">
        <x:f>IF(C248&gt;0,C248*'Расчёт'!$B$8/1200,0)</x:f>
        <x:v>0</x:v>
      </x:c>
      <x:c r="F248" s="96" t="n">
        <x:f>MAX(MIN(D248-E248,C248),0)</x:f>
        <x:v>0</x:v>
      </x:c>
      <x:c r="G248" s="96" t="n">
        <x:f>MIN(MAX('Расчёт'!$B$14+IF(AND('Расчёт'!$B$16&gt;0,'Расчёт'!$B$17&lt;&gt;"",B248&gt;='Расчёт'!$B$17,B247&lt;'Расчёт'!$B$17),'Расчёт'!$B$16,0),0),MAX(C248-F248,0))</x:f>
        <x:v>0</x:v>
      </x:c>
      <x:c r="H248" s="96" t="n">
        <x:f>IF(C248&gt;0,D248+G248+'Расчёт'!$B$22,0)</x:f>
        <x:v>0</x:v>
      </x:c>
      <x:c r="I248" s="96" t="n">
        <x:f>MAX(C248-F248-G248,0)</x:f>
        <x:v>0</x:v>
      </x:c>
      <x:c r="J248" s="92"/>
      <x:c r="K248" s="96" t="n">
        <x:f>O247</x:f>
        <x:v>0</x:v>
      </x:c>
      <x:c r="L248" s="96" t="n">
        <x:f>IF(K248&lt;=0,0,MIN(K248+M248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248)))</x:f>
        <x:v>0</x:v>
      </x:c>
      <x:c r="M248" s="96" t="n">
        <x:f>IF(K248&gt;0,K248*'Расчёт'!$B$8/1200,0)</x:f>
        <x:v>0</x:v>
      </x:c>
      <x:c r="N248" s="96" t="n">
        <x:f>MAX(MIN(L248-M248,K248),0)</x:f>
        <x:v>0</x:v>
      </x:c>
      <x:c r="O248" s="96" t="n">
        <x:f>MAX(K248-N248,0)</x:f>
        <x:v>0</x:v>
      </x:c>
    </x:row>
    <x:row r="249" ht="18" customHeight="1">
      <x:c r="A249" s="98" t="n">
        <x:f>A248+1</x:f>
        <x:v>245</x:v>
      </x:c>
      <x:c r="B249" s="100" t="n">
        <x:f>DATE(YEAR(B248),MONTH(B248)+1,DAY(B248))</x:f>
        <x:v>53742</x:v>
      </x:c>
      <x:c r="C249" s="96" t="n">
        <x:f>I248</x:f>
        <x:v>0</x:v>
      </x:c>
      <x:c r="D249" s="96" t="n">
        <x:f>IF(C249&lt;=0,0,MIN(C249+E249,IF('Расчёт'!$B$10="Аннуитетный",IF('Расчёт'!$B$18="Сократить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249/('Расчёт'!$B$9*12-A249+1),C249*('Расчёт'!$B$8/1200)*(1+'Расчёт'!$B$8/1200)^('Расчёт'!$B$9*12-A249+1)/((1+'Расчёт'!$B$8/1200)^('Расчёт'!$B$9*12-A249+1)-1))),IF('Расчёт'!$B$18="Сократить срок",'Расчёт'!$I$5/('Расчёт'!$B$9*12)+E249,C249/('Расчёт'!$B$9*12-A249+1)+E249))))</x:f>
        <x:v>0</x:v>
      </x:c>
      <x:c r="E249" s="96" t="n">
        <x:f>IF(C249&gt;0,C249*'Расчёт'!$B$8/1200,0)</x:f>
        <x:v>0</x:v>
      </x:c>
      <x:c r="F249" s="96" t="n">
        <x:f>MAX(MIN(D249-E249,C249),0)</x:f>
        <x:v>0</x:v>
      </x:c>
      <x:c r="G249" s="96" t="n">
        <x:f>MIN(MAX('Расчёт'!$B$14+IF(AND('Расчёт'!$B$16&gt;0,'Расчёт'!$B$17&lt;&gt;"",B249&gt;='Расчёт'!$B$17,B248&lt;'Расчёт'!$B$17),'Расчёт'!$B$16,0),0),MAX(C249-F249,0))</x:f>
        <x:v>0</x:v>
      </x:c>
      <x:c r="H249" s="96" t="n">
        <x:f>IF(C249&gt;0,D249+G249+'Расчёт'!$B$22,0)</x:f>
        <x:v>0</x:v>
      </x:c>
      <x:c r="I249" s="96" t="n">
        <x:f>MAX(C249-F249-G249,0)</x:f>
        <x:v>0</x:v>
      </x:c>
      <x:c r="J249" s="92"/>
      <x:c r="K249" s="96" t="n">
        <x:f>O248</x:f>
        <x:v>0</x:v>
      </x:c>
      <x:c r="L249" s="96" t="n">
        <x:f>IF(K249&lt;=0,0,MIN(K249+M249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249)))</x:f>
        <x:v>0</x:v>
      </x:c>
      <x:c r="M249" s="96" t="n">
        <x:f>IF(K249&gt;0,K249*'Расчёт'!$B$8/1200,0)</x:f>
        <x:v>0</x:v>
      </x:c>
      <x:c r="N249" s="96" t="n">
        <x:f>MAX(MIN(L249-M249,K249),0)</x:f>
        <x:v>0</x:v>
      </x:c>
      <x:c r="O249" s="96" t="n">
        <x:f>MAX(K249-N249,0)</x:f>
        <x:v>0</x:v>
      </x:c>
    </x:row>
    <x:row r="250" ht="18" customHeight="1">
      <x:c r="A250" s="98" t="n">
        <x:f>A249+1</x:f>
        <x:v>246</x:v>
      </x:c>
      <x:c r="B250" s="100" t="n">
        <x:f>DATE(YEAR(B249),MONTH(B249)+1,DAY(B249))</x:f>
        <x:v>53770</x:v>
      </x:c>
      <x:c r="C250" s="96" t="n">
        <x:f>I249</x:f>
        <x:v>0</x:v>
      </x:c>
      <x:c r="D250" s="96" t="n">
        <x:f>IF(C250&lt;=0,0,MIN(C250+E250,IF('Расчёт'!$B$10="Аннуитетный",IF('Расчёт'!$B$18="Сократить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250/('Расчёт'!$B$9*12-A250+1),C250*('Расчёт'!$B$8/1200)*(1+'Расчёт'!$B$8/1200)^('Расчёт'!$B$9*12-A250+1)/((1+'Расчёт'!$B$8/1200)^('Расчёт'!$B$9*12-A250+1)-1))),IF('Расчёт'!$B$18="Сократить срок",'Расчёт'!$I$5/('Расчёт'!$B$9*12)+E250,C250/('Расчёт'!$B$9*12-A250+1)+E250))))</x:f>
        <x:v>0</x:v>
      </x:c>
      <x:c r="E250" s="96" t="n">
        <x:f>IF(C250&gt;0,C250*'Расчёт'!$B$8/1200,0)</x:f>
        <x:v>0</x:v>
      </x:c>
      <x:c r="F250" s="96" t="n">
        <x:f>MAX(MIN(D250-E250,C250),0)</x:f>
        <x:v>0</x:v>
      </x:c>
      <x:c r="G250" s="96" t="n">
        <x:f>MIN(MAX('Расчёт'!$B$14+IF(AND('Расчёт'!$B$16&gt;0,'Расчёт'!$B$17&lt;&gt;"",B250&gt;='Расчёт'!$B$17,B249&lt;'Расчёт'!$B$17),'Расчёт'!$B$16,0),0),MAX(C250-F250,0))</x:f>
        <x:v>0</x:v>
      </x:c>
      <x:c r="H250" s="96" t="n">
        <x:f>IF(C250&gt;0,D250+G250+'Расчёт'!$B$22,0)</x:f>
        <x:v>0</x:v>
      </x:c>
      <x:c r="I250" s="96" t="n">
        <x:f>MAX(C250-F250-G250,0)</x:f>
        <x:v>0</x:v>
      </x:c>
      <x:c r="J250" s="92"/>
      <x:c r="K250" s="96" t="n">
        <x:f>O249</x:f>
        <x:v>0</x:v>
      </x:c>
      <x:c r="L250" s="96" t="n">
        <x:f>IF(K250&lt;=0,0,MIN(K250+M250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250)))</x:f>
        <x:v>0</x:v>
      </x:c>
      <x:c r="M250" s="96" t="n">
        <x:f>IF(K250&gt;0,K250*'Расчёт'!$B$8/1200,0)</x:f>
        <x:v>0</x:v>
      </x:c>
      <x:c r="N250" s="96" t="n">
        <x:f>MAX(MIN(L250-M250,K250),0)</x:f>
        <x:v>0</x:v>
      </x:c>
      <x:c r="O250" s="96" t="n">
        <x:f>MAX(K250-N250,0)</x:f>
        <x:v>0</x:v>
      </x:c>
    </x:row>
    <x:row r="251" ht="18" customHeight="1">
      <x:c r="A251" s="98" t="n">
        <x:f>A250+1</x:f>
        <x:v>247</x:v>
      </x:c>
      <x:c r="B251" s="100" t="n">
        <x:f>DATE(YEAR(B250),MONTH(B250)+1,DAY(B250))</x:f>
        <x:v>53801</x:v>
      </x:c>
      <x:c r="C251" s="96" t="n">
        <x:f>I250</x:f>
        <x:v>0</x:v>
      </x:c>
      <x:c r="D251" s="96" t="n">
        <x:f>IF(C251&lt;=0,0,MIN(C251+E251,IF('Расчёт'!$B$10="Аннуитетный",IF('Расчёт'!$B$18="Сократить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251/('Расчёт'!$B$9*12-A251+1),C251*('Расчёт'!$B$8/1200)*(1+'Расчёт'!$B$8/1200)^('Расчёт'!$B$9*12-A251+1)/((1+'Расчёт'!$B$8/1200)^('Расчёт'!$B$9*12-A251+1)-1))),IF('Расчёт'!$B$18="Сократить срок",'Расчёт'!$I$5/('Расчёт'!$B$9*12)+E251,C251/('Расчёт'!$B$9*12-A251+1)+E251))))</x:f>
        <x:v>0</x:v>
      </x:c>
      <x:c r="E251" s="96" t="n">
        <x:f>IF(C251&gt;0,C251*'Расчёт'!$B$8/1200,0)</x:f>
        <x:v>0</x:v>
      </x:c>
      <x:c r="F251" s="96" t="n">
        <x:f>MAX(MIN(D251-E251,C251),0)</x:f>
        <x:v>0</x:v>
      </x:c>
      <x:c r="G251" s="96" t="n">
        <x:f>MIN(MAX('Расчёт'!$B$14+IF(AND('Расчёт'!$B$16&gt;0,'Расчёт'!$B$17&lt;&gt;"",B251&gt;='Расчёт'!$B$17,B250&lt;'Расчёт'!$B$17),'Расчёт'!$B$16,0),0),MAX(C251-F251,0))</x:f>
        <x:v>0</x:v>
      </x:c>
      <x:c r="H251" s="96" t="n">
        <x:f>IF(C251&gt;0,D251+G251+'Расчёт'!$B$22,0)</x:f>
        <x:v>0</x:v>
      </x:c>
      <x:c r="I251" s="96" t="n">
        <x:f>MAX(C251-F251-G251,0)</x:f>
        <x:v>0</x:v>
      </x:c>
      <x:c r="J251" s="92"/>
      <x:c r="K251" s="96" t="n">
        <x:f>O250</x:f>
        <x:v>0</x:v>
      </x:c>
      <x:c r="L251" s="96" t="n">
        <x:f>IF(K251&lt;=0,0,MIN(K251+M251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251)))</x:f>
        <x:v>0</x:v>
      </x:c>
      <x:c r="M251" s="96" t="n">
        <x:f>IF(K251&gt;0,K251*'Расчёт'!$B$8/1200,0)</x:f>
        <x:v>0</x:v>
      </x:c>
      <x:c r="N251" s="96" t="n">
        <x:f>MAX(MIN(L251-M251,K251),0)</x:f>
        <x:v>0</x:v>
      </x:c>
      <x:c r="O251" s="96" t="n">
        <x:f>MAX(K251-N251,0)</x:f>
        <x:v>0</x:v>
      </x:c>
    </x:row>
    <x:row r="252" ht="18" customHeight="1">
      <x:c r="A252" s="98" t="n">
        <x:f>A251+1</x:f>
        <x:v>248</x:v>
      </x:c>
      <x:c r="B252" s="100" t="n">
        <x:f>DATE(YEAR(B251),MONTH(B251)+1,DAY(B251))</x:f>
        <x:v>53831</x:v>
      </x:c>
      <x:c r="C252" s="96" t="n">
        <x:f>I251</x:f>
        <x:v>0</x:v>
      </x:c>
      <x:c r="D252" s="96" t="n">
        <x:f>IF(C252&lt;=0,0,MIN(C252+E252,IF('Расчёт'!$B$10="Аннуитетный",IF('Расчёт'!$B$18="Сократить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252/('Расчёт'!$B$9*12-A252+1),C252*('Расчёт'!$B$8/1200)*(1+'Расчёт'!$B$8/1200)^('Расчёт'!$B$9*12-A252+1)/((1+'Расчёт'!$B$8/1200)^('Расчёт'!$B$9*12-A252+1)-1))),IF('Расчёт'!$B$18="Сократить срок",'Расчёт'!$I$5/('Расчёт'!$B$9*12)+E252,C252/('Расчёт'!$B$9*12-A252+1)+E252))))</x:f>
        <x:v>0</x:v>
      </x:c>
      <x:c r="E252" s="96" t="n">
        <x:f>IF(C252&gt;0,C252*'Расчёт'!$B$8/1200,0)</x:f>
        <x:v>0</x:v>
      </x:c>
      <x:c r="F252" s="96" t="n">
        <x:f>MAX(MIN(D252-E252,C252),0)</x:f>
        <x:v>0</x:v>
      </x:c>
      <x:c r="G252" s="96" t="n">
        <x:f>MIN(MAX('Расчёт'!$B$14+IF(AND('Расчёт'!$B$16&gt;0,'Расчёт'!$B$17&lt;&gt;"",B252&gt;='Расчёт'!$B$17,B251&lt;'Расчёт'!$B$17),'Расчёт'!$B$16,0),0),MAX(C252-F252,0))</x:f>
        <x:v>0</x:v>
      </x:c>
      <x:c r="H252" s="96" t="n">
        <x:f>IF(C252&gt;0,D252+G252+'Расчёт'!$B$22,0)</x:f>
        <x:v>0</x:v>
      </x:c>
      <x:c r="I252" s="96" t="n">
        <x:f>MAX(C252-F252-G252,0)</x:f>
        <x:v>0</x:v>
      </x:c>
      <x:c r="J252" s="92"/>
      <x:c r="K252" s="96" t="n">
        <x:f>O251</x:f>
        <x:v>0</x:v>
      </x:c>
      <x:c r="L252" s="96" t="n">
        <x:f>IF(K252&lt;=0,0,MIN(K252+M252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252)))</x:f>
        <x:v>0</x:v>
      </x:c>
      <x:c r="M252" s="96" t="n">
        <x:f>IF(K252&gt;0,K252*'Расчёт'!$B$8/1200,0)</x:f>
        <x:v>0</x:v>
      </x:c>
      <x:c r="N252" s="96" t="n">
        <x:f>MAX(MIN(L252-M252,K252),0)</x:f>
        <x:v>0</x:v>
      </x:c>
      <x:c r="O252" s="96" t="n">
        <x:f>MAX(K252-N252,0)</x:f>
        <x:v>0</x:v>
      </x:c>
    </x:row>
    <x:row r="253" ht="18" customHeight="1">
      <x:c r="A253" s="98" t="n">
        <x:f>A252+1</x:f>
        <x:v>249</x:v>
      </x:c>
      <x:c r="B253" s="100" t="n">
        <x:f>DATE(YEAR(B252),MONTH(B252)+1,DAY(B252))</x:f>
        <x:v>53862</x:v>
      </x:c>
      <x:c r="C253" s="96" t="n">
        <x:f>I252</x:f>
        <x:v>0</x:v>
      </x:c>
      <x:c r="D253" s="96" t="n">
        <x:f>IF(C253&lt;=0,0,MIN(C253+E253,IF('Расчёт'!$B$10="Аннуитетный",IF('Расчёт'!$B$18="Сократить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253/('Расчёт'!$B$9*12-A253+1),C253*('Расчёт'!$B$8/1200)*(1+'Расчёт'!$B$8/1200)^('Расчёт'!$B$9*12-A253+1)/((1+'Расчёт'!$B$8/1200)^('Расчёт'!$B$9*12-A253+1)-1))),IF('Расчёт'!$B$18="Сократить срок",'Расчёт'!$I$5/('Расчёт'!$B$9*12)+E253,C253/('Расчёт'!$B$9*12-A253+1)+E253))))</x:f>
        <x:v>0</x:v>
      </x:c>
      <x:c r="E253" s="96" t="n">
        <x:f>IF(C253&gt;0,C253*'Расчёт'!$B$8/1200,0)</x:f>
        <x:v>0</x:v>
      </x:c>
      <x:c r="F253" s="96" t="n">
        <x:f>MAX(MIN(D253-E253,C253),0)</x:f>
        <x:v>0</x:v>
      </x:c>
      <x:c r="G253" s="96" t="n">
        <x:f>MIN(MAX('Расчёт'!$B$14+IF(AND('Расчёт'!$B$16&gt;0,'Расчёт'!$B$17&lt;&gt;"",B253&gt;='Расчёт'!$B$17,B252&lt;'Расчёт'!$B$17),'Расчёт'!$B$16,0),0),MAX(C253-F253,0))</x:f>
        <x:v>0</x:v>
      </x:c>
      <x:c r="H253" s="96" t="n">
        <x:f>IF(C253&gt;0,D253+G253+'Расчёт'!$B$22,0)</x:f>
        <x:v>0</x:v>
      </x:c>
      <x:c r="I253" s="96" t="n">
        <x:f>MAX(C253-F253-G253,0)</x:f>
        <x:v>0</x:v>
      </x:c>
      <x:c r="J253" s="92"/>
      <x:c r="K253" s="96" t="n">
        <x:f>O252</x:f>
        <x:v>0</x:v>
      </x:c>
      <x:c r="L253" s="96" t="n">
        <x:f>IF(K253&lt;=0,0,MIN(K253+M253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253)))</x:f>
        <x:v>0</x:v>
      </x:c>
      <x:c r="M253" s="96" t="n">
        <x:f>IF(K253&gt;0,K253*'Расчёт'!$B$8/1200,0)</x:f>
        <x:v>0</x:v>
      </x:c>
      <x:c r="N253" s="96" t="n">
        <x:f>MAX(MIN(L253-M253,K253),0)</x:f>
        <x:v>0</x:v>
      </x:c>
      <x:c r="O253" s="96" t="n">
        <x:f>MAX(K253-N253,0)</x:f>
        <x:v>0</x:v>
      </x:c>
    </x:row>
    <x:row r="254" ht="18" customHeight="1">
      <x:c r="A254" s="98" t="n">
        <x:f>A253+1</x:f>
        <x:v>250</x:v>
      </x:c>
      <x:c r="B254" s="100" t="n">
        <x:f>DATE(YEAR(B253),MONTH(B253)+1,DAY(B253))</x:f>
        <x:v>53892</x:v>
      </x:c>
      <x:c r="C254" s="96" t="n">
        <x:f>I253</x:f>
        <x:v>0</x:v>
      </x:c>
      <x:c r="D254" s="96" t="n">
        <x:f>IF(C254&lt;=0,0,MIN(C254+E254,IF('Расчёт'!$B$10="Аннуитетный",IF('Расчёт'!$B$18="Сократить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254/('Расчёт'!$B$9*12-A254+1),C254*('Расчёт'!$B$8/1200)*(1+'Расчёт'!$B$8/1200)^('Расчёт'!$B$9*12-A254+1)/((1+'Расчёт'!$B$8/1200)^('Расчёт'!$B$9*12-A254+1)-1))),IF('Расчёт'!$B$18="Сократить срок",'Расчёт'!$I$5/('Расчёт'!$B$9*12)+E254,C254/('Расчёт'!$B$9*12-A254+1)+E254))))</x:f>
        <x:v>0</x:v>
      </x:c>
      <x:c r="E254" s="96" t="n">
        <x:f>IF(C254&gt;0,C254*'Расчёт'!$B$8/1200,0)</x:f>
        <x:v>0</x:v>
      </x:c>
      <x:c r="F254" s="96" t="n">
        <x:f>MAX(MIN(D254-E254,C254),0)</x:f>
        <x:v>0</x:v>
      </x:c>
      <x:c r="G254" s="96" t="n">
        <x:f>MIN(MAX('Расчёт'!$B$14+IF(AND('Расчёт'!$B$16&gt;0,'Расчёт'!$B$17&lt;&gt;"",B254&gt;='Расчёт'!$B$17,B253&lt;'Расчёт'!$B$17),'Расчёт'!$B$16,0),0),MAX(C254-F254,0))</x:f>
        <x:v>0</x:v>
      </x:c>
      <x:c r="H254" s="96" t="n">
        <x:f>IF(C254&gt;0,D254+G254+'Расчёт'!$B$22,0)</x:f>
        <x:v>0</x:v>
      </x:c>
      <x:c r="I254" s="96" t="n">
        <x:f>MAX(C254-F254-G254,0)</x:f>
        <x:v>0</x:v>
      </x:c>
      <x:c r="J254" s="92"/>
      <x:c r="K254" s="96" t="n">
        <x:f>O253</x:f>
        <x:v>0</x:v>
      </x:c>
      <x:c r="L254" s="96" t="n">
        <x:f>IF(K254&lt;=0,0,MIN(K254+M254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254)))</x:f>
        <x:v>0</x:v>
      </x:c>
      <x:c r="M254" s="96" t="n">
        <x:f>IF(K254&gt;0,K254*'Расчёт'!$B$8/1200,0)</x:f>
        <x:v>0</x:v>
      </x:c>
      <x:c r="N254" s="96" t="n">
        <x:f>MAX(MIN(L254-M254,K254),0)</x:f>
        <x:v>0</x:v>
      </x:c>
      <x:c r="O254" s="96" t="n">
        <x:f>MAX(K254-N254,0)</x:f>
        <x:v>0</x:v>
      </x:c>
    </x:row>
    <x:row r="255" ht="18" customHeight="1">
      <x:c r="A255" s="98" t="n">
        <x:f>A254+1</x:f>
        <x:v>251</x:v>
      </x:c>
      <x:c r="B255" s="100" t="n">
        <x:f>DATE(YEAR(B254),MONTH(B254)+1,DAY(B254))</x:f>
        <x:v>53923</x:v>
      </x:c>
      <x:c r="C255" s="96" t="n">
        <x:f>I254</x:f>
        <x:v>0</x:v>
      </x:c>
      <x:c r="D255" s="96" t="n">
        <x:f>IF(C255&lt;=0,0,MIN(C255+E255,IF('Расчёт'!$B$10="Аннуитетный",IF('Расчёт'!$B$18="Сократить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255/('Расчёт'!$B$9*12-A255+1),C255*('Расчёт'!$B$8/1200)*(1+'Расчёт'!$B$8/1200)^('Расчёт'!$B$9*12-A255+1)/((1+'Расчёт'!$B$8/1200)^('Расчёт'!$B$9*12-A255+1)-1))),IF('Расчёт'!$B$18="Сократить срок",'Расчёт'!$I$5/('Расчёт'!$B$9*12)+E255,C255/('Расчёт'!$B$9*12-A255+1)+E255))))</x:f>
        <x:v>0</x:v>
      </x:c>
      <x:c r="E255" s="96" t="n">
        <x:f>IF(C255&gt;0,C255*'Расчёт'!$B$8/1200,0)</x:f>
        <x:v>0</x:v>
      </x:c>
      <x:c r="F255" s="96" t="n">
        <x:f>MAX(MIN(D255-E255,C255),0)</x:f>
        <x:v>0</x:v>
      </x:c>
      <x:c r="G255" s="96" t="n">
        <x:f>MIN(MAX('Расчёт'!$B$14+IF(AND('Расчёт'!$B$16&gt;0,'Расчёт'!$B$17&lt;&gt;"",B255&gt;='Расчёт'!$B$17,B254&lt;'Расчёт'!$B$17),'Расчёт'!$B$16,0),0),MAX(C255-F255,0))</x:f>
        <x:v>0</x:v>
      </x:c>
      <x:c r="H255" s="96" t="n">
        <x:f>IF(C255&gt;0,D255+G255+'Расчёт'!$B$22,0)</x:f>
        <x:v>0</x:v>
      </x:c>
      <x:c r="I255" s="96" t="n">
        <x:f>MAX(C255-F255-G255,0)</x:f>
        <x:v>0</x:v>
      </x:c>
      <x:c r="J255" s="92"/>
      <x:c r="K255" s="96" t="n">
        <x:f>O254</x:f>
        <x:v>0</x:v>
      </x:c>
      <x:c r="L255" s="96" t="n">
        <x:f>IF(K255&lt;=0,0,MIN(K255+M255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255)))</x:f>
        <x:v>0</x:v>
      </x:c>
      <x:c r="M255" s="96" t="n">
        <x:f>IF(K255&gt;0,K255*'Расчёт'!$B$8/1200,0)</x:f>
        <x:v>0</x:v>
      </x:c>
      <x:c r="N255" s="96" t="n">
        <x:f>MAX(MIN(L255-M255,K255),0)</x:f>
        <x:v>0</x:v>
      </x:c>
      <x:c r="O255" s="96" t="n">
        <x:f>MAX(K255-N255,0)</x:f>
        <x:v>0</x:v>
      </x:c>
    </x:row>
    <x:row r="256" ht="18" customHeight="1">
      <x:c r="A256" s="98" t="n">
        <x:f>A255+1</x:f>
        <x:v>252</x:v>
      </x:c>
      <x:c r="B256" s="100" t="n">
        <x:f>DATE(YEAR(B255),MONTH(B255)+1,DAY(B255))</x:f>
        <x:v>53954</x:v>
      </x:c>
      <x:c r="C256" s="96" t="n">
        <x:f>I255</x:f>
        <x:v>0</x:v>
      </x:c>
      <x:c r="D256" s="96" t="n">
        <x:f>IF(C256&lt;=0,0,MIN(C256+E256,IF('Расчёт'!$B$10="Аннуитетный",IF('Расчёт'!$B$18="Сократить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256/('Расчёт'!$B$9*12-A256+1),C256*('Расчёт'!$B$8/1200)*(1+'Расчёт'!$B$8/1200)^('Расчёт'!$B$9*12-A256+1)/((1+'Расчёт'!$B$8/1200)^('Расчёт'!$B$9*12-A256+1)-1))),IF('Расчёт'!$B$18="Сократить срок",'Расчёт'!$I$5/('Расчёт'!$B$9*12)+E256,C256/('Расчёт'!$B$9*12-A256+1)+E256))))</x:f>
        <x:v>0</x:v>
      </x:c>
      <x:c r="E256" s="96" t="n">
        <x:f>IF(C256&gt;0,C256*'Расчёт'!$B$8/1200,0)</x:f>
        <x:v>0</x:v>
      </x:c>
      <x:c r="F256" s="96" t="n">
        <x:f>MAX(MIN(D256-E256,C256),0)</x:f>
        <x:v>0</x:v>
      </x:c>
      <x:c r="G256" s="96" t="n">
        <x:f>MIN(MAX('Расчёт'!$B$14+IF(AND('Расчёт'!$B$16&gt;0,'Расчёт'!$B$17&lt;&gt;"",B256&gt;='Расчёт'!$B$17,B255&lt;'Расчёт'!$B$17),'Расчёт'!$B$16,0),0),MAX(C256-F256,0))</x:f>
        <x:v>0</x:v>
      </x:c>
      <x:c r="H256" s="96" t="n">
        <x:f>IF(C256&gt;0,D256+G256+'Расчёт'!$B$22,0)</x:f>
        <x:v>0</x:v>
      </x:c>
      <x:c r="I256" s="96" t="n">
        <x:f>MAX(C256-F256-G256,0)</x:f>
        <x:v>0</x:v>
      </x:c>
      <x:c r="J256" s="92"/>
      <x:c r="K256" s="96" t="n">
        <x:f>O255</x:f>
        <x:v>0</x:v>
      </x:c>
      <x:c r="L256" s="96" t="n">
        <x:f>IF(K256&lt;=0,0,MIN(K256+M256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256)))</x:f>
        <x:v>0</x:v>
      </x:c>
      <x:c r="M256" s="96" t="n">
        <x:f>IF(K256&gt;0,K256*'Расчёт'!$B$8/1200,0)</x:f>
        <x:v>0</x:v>
      </x:c>
      <x:c r="N256" s="96" t="n">
        <x:f>MAX(MIN(L256-M256,K256),0)</x:f>
        <x:v>0</x:v>
      </x:c>
      <x:c r="O256" s="96" t="n">
        <x:f>MAX(K256-N256,0)</x:f>
        <x:v>0</x:v>
      </x:c>
    </x:row>
    <x:row r="257" ht="18" customHeight="1">
      <x:c r="A257" s="98" t="n">
        <x:f>A256+1</x:f>
        <x:v>253</x:v>
      </x:c>
      <x:c r="B257" s="100" t="n">
        <x:f>DATE(YEAR(B256),MONTH(B256)+1,DAY(B256))</x:f>
        <x:v>53984</x:v>
      </x:c>
      <x:c r="C257" s="96" t="n">
        <x:f>I256</x:f>
        <x:v>0</x:v>
      </x:c>
      <x:c r="D257" s="96" t="n">
        <x:f>IF(C257&lt;=0,0,MIN(C257+E257,IF('Расчёт'!$B$10="Аннуитетный",IF('Расчёт'!$B$18="Сократить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257/('Расчёт'!$B$9*12-A257+1),C257*('Расчёт'!$B$8/1200)*(1+'Расчёт'!$B$8/1200)^('Расчёт'!$B$9*12-A257+1)/((1+'Расчёт'!$B$8/1200)^('Расчёт'!$B$9*12-A257+1)-1))),IF('Расчёт'!$B$18="Сократить срок",'Расчёт'!$I$5/('Расчёт'!$B$9*12)+E257,C257/('Расчёт'!$B$9*12-A257+1)+E257))))</x:f>
        <x:v>0</x:v>
      </x:c>
      <x:c r="E257" s="96" t="n">
        <x:f>IF(C257&gt;0,C257*'Расчёт'!$B$8/1200,0)</x:f>
        <x:v>0</x:v>
      </x:c>
      <x:c r="F257" s="96" t="n">
        <x:f>MAX(MIN(D257-E257,C257),0)</x:f>
        <x:v>0</x:v>
      </x:c>
      <x:c r="G257" s="96" t="n">
        <x:f>MIN(MAX('Расчёт'!$B$14+IF(AND('Расчёт'!$B$16&gt;0,'Расчёт'!$B$17&lt;&gt;"",B257&gt;='Расчёт'!$B$17,B256&lt;'Расчёт'!$B$17),'Расчёт'!$B$16,0),0),MAX(C257-F257,0))</x:f>
        <x:v>0</x:v>
      </x:c>
      <x:c r="H257" s="96" t="n">
        <x:f>IF(C257&gt;0,D257+G257+'Расчёт'!$B$22,0)</x:f>
        <x:v>0</x:v>
      </x:c>
      <x:c r="I257" s="96" t="n">
        <x:f>MAX(C257-F257-G257,0)</x:f>
        <x:v>0</x:v>
      </x:c>
      <x:c r="J257" s="92"/>
      <x:c r="K257" s="96" t="n">
        <x:f>O256</x:f>
        <x:v>0</x:v>
      </x:c>
      <x:c r="L257" s="96" t="n">
        <x:f>IF(K257&lt;=0,0,MIN(K257+M257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257)))</x:f>
        <x:v>0</x:v>
      </x:c>
      <x:c r="M257" s="96" t="n">
        <x:f>IF(K257&gt;0,K257*'Расчёт'!$B$8/1200,0)</x:f>
        <x:v>0</x:v>
      </x:c>
      <x:c r="N257" s="96" t="n">
        <x:f>MAX(MIN(L257-M257,K257),0)</x:f>
        <x:v>0</x:v>
      </x:c>
      <x:c r="O257" s="96" t="n">
        <x:f>MAX(K257-N257,0)</x:f>
        <x:v>0</x:v>
      </x:c>
    </x:row>
    <x:row r="258" ht="18" customHeight="1">
      <x:c r="A258" s="98" t="n">
        <x:f>A257+1</x:f>
        <x:v>254</x:v>
      </x:c>
      <x:c r="B258" s="100" t="n">
        <x:f>DATE(YEAR(B257),MONTH(B257)+1,DAY(B257))</x:f>
        <x:v>54015</x:v>
      </x:c>
      <x:c r="C258" s="96" t="n">
        <x:f>I257</x:f>
        <x:v>0</x:v>
      </x:c>
      <x:c r="D258" s="96" t="n">
        <x:f>IF(C258&lt;=0,0,MIN(C258+E258,IF('Расчёт'!$B$10="Аннуитетный",IF('Расчёт'!$B$18="Сократить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258/('Расчёт'!$B$9*12-A258+1),C258*('Расчёт'!$B$8/1200)*(1+'Расчёт'!$B$8/1200)^('Расчёт'!$B$9*12-A258+1)/((1+'Расчёт'!$B$8/1200)^('Расчёт'!$B$9*12-A258+1)-1))),IF('Расчёт'!$B$18="Сократить срок",'Расчёт'!$I$5/('Расчёт'!$B$9*12)+E258,C258/('Расчёт'!$B$9*12-A258+1)+E258))))</x:f>
        <x:v>0</x:v>
      </x:c>
      <x:c r="E258" s="96" t="n">
        <x:f>IF(C258&gt;0,C258*'Расчёт'!$B$8/1200,0)</x:f>
        <x:v>0</x:v>
      </x:c>
      <x:c r="F258" s="96" t="n">
        <x:f>MAX(MIN(D258-E258,C258),0)</x:f>
        <x:v>0</x:v>
      </x:c>
      <x:c r="G258" s="96" t="n">
        <x:f>MIN(MAX('Расчёт'!$B$14+IF(AND('Расчёт'!$B$16&gt;0,'Расчёт'!$B$17&lt;&gt;"",B258&gt;='Расчёт'!$B$17,B257&lt;'Расчёт'!$B$17),'Расчёт'!$B$16,0),0),MAX(C258-F258,0))</x:f>
        <x:v>0</x:v>
      </x:c>
      <x:c r="H258" s="96" t="n">
        <x:f>IF(C258&gt;0,D258+G258+'Расчёт'!$B$22,0)</x:f>
        <x:v>0</x:v>
      </x:c>
      <x:c r="I258" s="96" t="n">
        <x:f>MAX(C258-F258-G258,0)</x:f>
        <x:v>0</x:v>
      </x:c>
      <x:c r="J258" s="92"/>
      <x:c r="K258" s="96" t="n">
        <x:f>O257</x:f>
        <x:v>0</x:v>
      </x:c>
      <x:c r="L258" s="96" t="n">
        <x:f>IF(K258&lt;=0,0,MIN(K258+M258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258)))</x:f>
        <x:v>0</x:v>
      </x:c>
      <x:c r="M258" s="96" t="n">
        <x:f>IF(K258&gt;0,K258*'Расчёт'!$B$8/1200,0)</x:f>
        <x:v>0</x:v>
      </x:c>
      <x:c r="N258" s="96" t="n">
        <x:f>MAX(MIN(L258-M258,K258),0)</x:f>
        <x:v>0</x:v>
      </x:c>
      <x:c r="O258" s="96" t="n">
        <x:f>MAX(K258-N258,0)</x:f>
        <x:v>0</x:v>
      </x:c>
    </x:row>
    <x:row r="259" ht="18" customHeight="1">
      <x:c r="A259" s="98" t="n">
        <x:f>A258+1</x:f>
        <x:v>255</x:v>
      </x:c>
      <x:c r="B259" s="100" t="n">
        <x:f>DATE(YEAR(B258),MONTH(B258)+1,DAY(B258))</x:f>
        <x:v>54045</x:v>
      </x:c>
      <x:c r="C259" s="96" t="n">
        <x:f>I258</x:f>
        <x:v>0</x:v>
      </x:c>
      <x:c r="D259" s="96" t="n">
        <x:f>IF(C259&lt;=0,0,MIN(C259+E259,IF('Расчёт'!$B$10="Аннуитетный",IF('Расчёт'!$B$18="Сократить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259/('Расчёт'!$B$9*12-A259+1),C259*('Расчёт'!$B$8/1200)*(1+'Расчёт'!$B$8/1200)^('Расчёт'!$B$9*12-A259+1)/((1+'Расчёт'!$B$8/1200)^('Расчёт'!$B$9*12-A259+1)-1))),IF('Расчёт'!$B$18="Сократить срок",'Расчёт'!$I$5/('Расчёт'!$B$9*12)+E259,C259/('Расчёт'!$B$9*12-A259+1)+E259))))</x:f>
        <x:v>0</x:v>
      </x:c>
      <x:c r="E259" s="96" t="n">
        <x:f>IF(C259&gt;0,C259*'Расчёт'!$B$8/1200,0)</x:f>
        <x:v>0</x:v>
      </x:c>
      <x:c r="F259" s="96" t="n">
        <x:f>MAX(MIN(D259-E259,C259),0)</x:f>
        <x:v>0</x:v>
      </x:c>
      <x:c r="G259" s="96" t="n">
        <x:f>MIN(MAX('Расчёт'!$B$14+IF(AND('Расчёт'!$B$16&gt;0,'Расчёт'!$B$17&lt;&gt;"",B259&gt;='Расчёт'!$B$17,B258&lt;'Расчёт'!$B$17),'Расчёт'!$B$16,0),0),MAX(C259-F259,0))</x:f>
        <x:v>0</x:v>
      </x:c>
      <x:c r="H259" s="96" t="n">
        <x:f>IF(C259&gt;0,D259+G259+'Расчёт'!$B$22,0)</x:f>
        <x:v>0</x:v>
      </x:c>
      <x:c r="I259" s="96" t="n">
        <x:f>MAX(C259-F259-G259,0)</x:f>
        <x:v>0</x:v>
      </x:c>
      <x:c r="J259" s="92"/>
      <x:c r="K259" s="96" t="n">
        <x:f>O258</x:f>
        <x:v>0</x:v>
      </x:c>
      <x:c r="L259" s="96" t="n">
        <x:f>IF(K259&lt;=0,0,MIN(K259+M259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259)))</x:f>
        <x:v>0</x:v>
      </x:c>
      <x:c r="M259" s="96" t="n">
        <x:f>IF(K259&gt;0,K259*'Расчёт'!$B$8/1200,0)</x:f>
        <x:v>0</x:v>
      </x:c>
      <x:c r="N259" s="96" t="n">
        <x:f>MAX(MIN(L259-M259,K259),0)</x:f>
        <x:v>0</x:v>
      </x:c>
      <x:c r="O259" s="96" t="n">
        <x:f>MAX(K259-N259,0)</x:f>
        <x:v>0</x:v>
      </x:c>
    </x:row>
    <x:row r="260" ht="18" customHeight="1">
      <x:c r="A260" s="98" t="n">
        <x:f>A259+1</x:f>
        <x:v>256</x:v>
      </x:c>
      <x:c r="B260" s="100" t="n">
        <x:f>DATE(YEAR(B259),MONTH(B259)+1,DAY(B259))</x:f>
        <x:v>54076</x:v>
      </x:c>
      <x:c r="C260" s="96" t="n">
        <x:f>I259</x:f>
        <x:v>0</x:v>
      </x:c>
      <x:c r="D260" s="96" t="n">
        <x:f>IF(C260&lt;=0,0,MIN(C260+E260,IF('Расчёт'!$B$10="Аннуитетный",IF('Расчёт'!$B$18="Сократить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260/('Расчёт'!$B$9*12-A260+1),C260*('Расчёт'!$B$8/1200)*(1+'Расчёт'!$B$8/1200)^('Расчёт'!$B$9*12-A260+1)/((1+'Расчёт'!$B$8/1200)^('Расчёт'!$B$9*12-A260+1)-1))),IF('Расчёт'!$B$18="Сократить срок",'Расчёт'!$I$5/('Расчёт'!$B$9*12)+E260,C260/('Расчёт'!$B$9*12-A260+1)+E260))))</x:f>
        <x:v>0</x:v>
      </x:c>
      <x:c r="E260" s="96" t="n">
        <x:f>IF(C260&gt;0,C260*'Расчёт'!$B$8/1200,0)</x:f>
        <x:v>0</x:v>
      </x:c>
      <x:c r="F260" s="96" t="n">
        <x:f>MAX(MIN(D260-E260,C260),0)</x:f>
        <x:v>0</x:v>
      </x:c>
      <x:c r="G260" s="96" t="n">
        <x:f>MIN(MAX('Расчёт'!$B$14+IF(AND('Расчёт'!$B$16&gt;0,'Расчёт'!$B$17&lt;&gt;"",B260&gt;='Расчёт'!$B$17,B259&lt;'Расчёт'!$B$17),'Расчёт'!$B$16,0),0),MAX(C260-F260,0))</x:f>
        <x:v>0</x:v>
      </x:c>
      <x:c r="H260" s="96" t="n">
        <x:f>IF(C260&gt;0,D260+G260+'Расчёт'!$B$22,0)</x:f>
        <x:v>0</x:v>
      </x:c>
      <x:c r="I260" s="96" t="n">
        <x:f>MAX(C260-F260-G260,0)</x:f>
        <x:v>0</x:v>
      </x:c>
      <x:c r="J260" s="92"/>
      <x:c r="K260" s="96" t="n">
        <x:f>O259</x:f>
        <x:v>0</x:v>
      </x:c>
      <x:c r="L260" s="96" t="n">
        <x:f>IF(K260&lt;=0,0,MIN(K260+M260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260)))</x:f>
        <x:v>0</x:v>
      </x:c>
      <x:c r="M260" s="96" t="n">
        <x:f>IF(K260&gt;0,K260*'Расчёт'!$B$8/1200,0)</x:f>
        <x:v>0</x:v>
      </x:c>
      <x:c r="N260" s="96" t="n">
        <x:f>MAX(MIN(L260-M260,K260),0)</x:f>
        <x:v>0</x:v>
      </x:c>
      <x:c r="O260" s="96" t="n">
        <x:f>MAX(K260-N260,0)</x:f>
        <x:v>0</x:v>
      </x:c>
    </x:row>
    <x:row r="261" ht="18" customHeight="1">
      <x:c r="A261" s="98" t="n">
        <x:f>A260+1</x:f>
        <x:v>257</x:v>
      </x:c>
      <x:c r="B261" s="100" t="n">
        <x:f>DATE(YEAR(B260),MONTH(B260)+1,DAY(B260))</x:f>
        <x:v>54107</x:v>
      </x:c>
      <x:c r="C261" s="96" t="n">
        <x:f>I260</x:f>
        <x:v>0</x:v>
      </x:c>
      <x:c r="D261" s="96" t="n">
        <x:f>IF(C261&lt;=0,0,MIN(C261+E261,IF('Расчёт'!$B$10="Аннуитетный",IF('Расчёт'!$B$18="Сократить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261/('Расчёт'!$B$9*12-A261+1),C261*('Расчёт'!$B$8/1200)*(1+'Расчёт'!$B$8/1200)^('Расчёт'!$B$9*12-A261+1)/((1+'Расчёт'!$B$8/1200)^('Расчёт'!$B$9*12-A261+1)-1))),IF('Расчёт'!$B$18="Сократить срок",'Расчёт'!$I$5/('Расчёт'!$B$9*12)+E261,C261/('Расчёт'!$B$9*12-A261+1)+E261))))</x:f>
        <x:v>0</x:v>
      </x:c>
      <x:c r="E261" s="96" t="n">
        <x:f>IF(C261&gt;0,C261*'Расчёт'!$B$8/1200,0)</x:f>
        <x:v>0</x:v>
      </x:c>
      <x:c r="F261" s="96" t="n">
        <x:f>MAX(MIN(D261-E261,C261),0)</x:f>
        <x:v>0</x:v>
      </x:c>
      <x:c r="G261" s="96" t="n">
        <x:f>MIN(MAX('Расчёт'!$B$14+IF(AND('Расчёт'!$B$16&gt;0,'Расчёт'!$B$17&lt;&gt;"",B261&gt;='Расчёт'!$B$17,B260&lt;'Расчёт'!$B$17),'Расчёт'!$B$16,0),0),MAX(C261-F261,0))</x:f>
        <x:v>0</x:v>
      </x:c>
      <x:c r="H261" s="96" t="n">
        <x:f>IF(C261&gt;0,D261+G261+'Расчёт'!$B$22,0)</x:f>
        <x:v>0</x:v>
      </x:c>
      <x:c r="I261" s="96" t="n">
        <x:f>MAX(C261-F261-G261,0)</x:f>
        <x:v>0</x:v>
      </x:c>
      <x:c r="J261" s="92"/>
      <x:c r="K261" s="96" t="n">
        <x:f>O260</x:f>
        <x:v>0</x:v>
      </x:c>
      <x:c r="L261" s="96" t="n">
        <x:f>IF(K261&lt;=0,0,MIN(K261+M261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261)))</x:f>
        <x:v>0</x:v>
      </x:c>
      <x:c r="M261" s="96" t="n">
        <x:f>IF(K261&gt;0,K261*'Расчёт'!$B$8/1200,0)</x:f>
        <x:v>0</x:v>
      </x:c>
      <x:c r="N261" s="96" t="n">
        <x:f>MAX(MIN(L261-M261,K261),0)</x:f>
        <x:v>0</x:v>
      </x:c>
      <x:c r="O261" s="96" t="n">
        <x:f>MAX(K261-N261,0)</x:f>
        <x:v>0</x:v>
      </x:c>
    </x:row>
    <x:row r="262" ht="18" customHeight="1">
      <x:c r="A262" s="98" t="n">
        <x:f>A261+1</x:f>
        <x:v>258</x:v>
      </x:c>
      <x:c r="B262" s="100" t="n">
        <x:f>DATE(YEAR(B261),MONTH(B261)+1,DAY(B261))</x:f>
        <x:v>54136</x:v>
      </x:c>
      <x:c r="C262" s="96" t="n">
        <x:f>I261</x:f>
        <x:v>0</x:v>
      </x:c>
      <x:c r="D262" s="96" t="n">
        <x:f>IF(C262&lt;=0,0,MIN(C262+E262,IF('Расчёт'!$B$10="Аннуитетный",IF('Расчёт'!$B$18="Сократить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262/('Расчёт'!$B$9*12-A262+1),C262*('Расчёт'!$B$8/1200)*(1+'Расчёт'!$B$8/1200)^('Расчёт'!$B$9*12-A262+1)/((1+'Расчёт'!$B$8/1200)^('Расчёт'!$B$9*12-A262+1)-1))),IF('Расчёт'!$B$18="Сократить срок",'Расчёт'!$I$5/('Расчёт'!$B$9*12)+E262,C262/('Расчёт'!$B$9*12-A262+1)+E262))))</x:f>
        <x:v>0</x:v>
      </x:c>
      <x:c r="E262" s="96" t="n">
        <x:f>IF(C262&gt;0,C262*'Расчёт'!$B$8/1200,0)</x:f>
        <x:v>0</x:v>
      </x:c>
      <x:c r="F262" s="96" t="n">
        <x:f>MAX(MIN(D262-E262,C262),0)</x:f>
        <x:v>0</x:v>
      </x:c>
      <x:c r="G262" s="96" t="n">
        <x:f>MIN(MAX('Расчёт'!$B$14+IF(AND('Расчёт'!$B$16&gt;0,'Расчёт'!$B$17&lt;&gt;"",B262&gt;='Расчёт'!$B$17,B261&lt;'Расчёт'!$B$17),'Расчёт'!$B$16,0),0),MAX(C262-F262,0))</x:f>
        <x:v>0</x:v>
      </x:c>
      <x:c r="H262" s="96" t="n">
        <x:f>IF(C262&gt;0,D262+G262+'Расчёт'!$B$22,0)</x:f>
        <x:v>0</x:v>
      </x:c>
      <x:c r="I262" s="96" t="n">
        <x:f>MAX(C262-F262-G262,0)</x:f>
        <x:v>0</x:v>
      </x:c>
      <x:c r="J262" s="92"/>
      <x:c r="K262" s="96" t="n">
        <x:f>O261</x:f>
        <x:v>0</x:v>
      </x:c>
      <x:c r="L262" s="96" t="n">
        <x:f>IF(K262&lt;=0,0,MIN(K262+M262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262)))</x:f>
        <x:v>0</x:v>
      </x:c>
      <x:c r="M262" s="96" t="n">
        <x:f>IF(K262&gt;0,K262*'Расчёт'!$B$8/1200,0)</x:f>
        <x:v>0</x:v>
      </x:c>
      <x:c r="N262" s="96" t="n">
        <x:f>MAX(MIN(L262-M262,K262),0)</x:f>
        <x:v>0</x:v>
      </x:c>
      <x:c r="O262" s="96" t="n">
        <x:f>MAX(K262-N262,0)</x:f>
        <x:v>0</x:v>
      </x:c>
    </x:row>
    <x:row r="263" ht="18" customHeight="1">
      <x:c r="A263" s="98" t="n">
        <x:f>A262+1</x:f>
        <x:v>259</x:v>
      </x:c>
      <x:c r="B263" s="100" t="n">
        <x:f>DATE(YEAR(B262),MONTH(B262)+1,DAY(B262))</x:f>
        <x:v>54167</x:v>
      </x:c>
      <x:c r="C263" s="96" t="n">
        <x:f>I262</x:f>
        <x:v>0</x:v>
      </x:c>
      <x:c r="D263" s="96" t="n">
        <x:f>IF(C263&lt;=0,0,MIN(C263+E263,IF('Расчёт'!$B$10="Аннуитетный",IF('Расчёт'!$B$18="Сократить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263/('Расчёт'!$B$9*12-A263+1),C263*('Расчёт'!$B$8/1200)*(1+'Расчёт'!$B$8/1200)^('Расчёт'!$B$9*12-A263+1)/((1+'Расчёт'!$B$8/1200)^('Расчёт'!$B$9*12-A263+1)-1))),IF('Расчёт'!$B$18="Сократить срок",'Расчёт'!$I$5/('Расчёт'!$B$9*12)+E263,C263/('Расчёт'!$B$9*12-A263+1)+E263))))</x:f>
        <x:v>0</x:v>
      </x:c>
      <x:c r="E263" s="96" t="n">
        <x:f>IF(C263&gt;0,C263*'Расчёт'!$B$8/1200,0)</x:f>
        <x:v>0</x:v>
      </x:c>
      <x:c r="F263" s="96" t="n">
        <x:f>MAX(MIN(D263-E263,C263),0)</x:f>
        <x:v>0</x:v>
      </x:c>
      <x:c r="G263" s="96" t="n">
        <x:f>MIN(MAX('Расчёт'!$B$14+IF(AND('Расчёт'!$B$16&gt;0,'Расчёт'!$B$17&lt;&gt;"",B263&gt;='Расчёт'!$B$17,B262&lt;'Расчёт'!$B$17),'Расчёт'!$B$16,0),0),MAX(C263-F263,0))</x:f>
        <x:v>0</x:v>
      </x:c>
      <x:c r="H263" s="96" t="n">
        <x:f>IF(C263&gt;0,D263+G263+'Расчёт'!$B$22,0)</x:f>
        <x:v>0</x:v>
      </x:c>
      <x:c r="I263" s="96" t="n">
        <x:f>MAX(C263-F263-G263,0)</x:f>
        <x:v>0</x:v>
      </x:c>
      <x:c r="J263" s="92"/>
      <x:c r="K263" s="96" t="n">
        <x:f>O262</x:f>
        <x:v>0</x:v>
      </x:c>
      <x:c r="L263" s="96" t="n">
        <x:f>IF(K263&lt;=0,0,MIN(K263+M263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263)))</x:f>
        <x:v>0</x:v>
      </x:c>
      <x:c r="M263" s="96" t="n">
        <x:f>IF(K263&gt;0,K263*'Расчёт'!$B$8/1200,0)</x:f>
        <x:v>0</x:v>
      </x:c>
      <x:c r="N263" s="96" t="n">
        <x:f>MAX(MIN(L263-M263,K263),0)</x:f>
        <x:v>0</x:v>
      </x:c>
      <x:c r="O263" s="96" t="n">
        <x:f>MAX(K263-N263,0)</x:f>
        <x:v>0</x:v>
      </x:c>
    </x:row>
    <x:row r="264" ht="18" customHeight="1">
      <x:c r="A264" s="98" t="n">
        <x:f>A263+1</x:f>
        <x:v>260</x:v>
      </x:c>
      <x:c r="B264" s="100" t="n">
        <x:f>DATE(YEAR(B263),MONTH(B263)+1,DAY(B263))</x:f>
        <x:v>54197</x:v>
      </x:c>
      <x:c r="C264" s="96" t="n">
        <x:f>I263</x:f>
        <x:v>0</x:v>
      </x:c>
      <x:c r="D264" s="96" t="n">
        <x:f>IF(C264&lt;=0,0,MIN(C264+E264,IF('Расчёт'!$B$10="Аннуитетный",IF('Расчёт'!$B$18="Сократить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264/('Расчёт'!$B$9*12-A264+1),C264*('Расчёт'!$B$8/1200)*(1+'Расчёт'!$B$8/1200)^('Расчёт'!$B$9*12-A264+1)/((1+'Расчёт'!$B$8/1200)^('Расчёт'!$B$9*12-A264+1)-1))),IF('Расчёт'!$B$18="Сократить срок",'Расчёт'!$I$5/('Расчёт'!$B$9*12)+E264,C264/('Расчёт'!$B$9*12-A264+1)+E264))))</x:f>
        <x:v>0</x:v>
      </x:c>
      <x:c r="E264" s="96" t="n">
        <x:f>IF(C264&gt;0,C264*'Расчёт'!$B$8/1200,0)</x:f>
        <x:v>0</x:v>
      </x:c>
      <x:c r="F264" s="96" t="n">
        <x:f>MAX(MIN(D264-E264,C264),0)</x:f>
        <x:v>0</x:v>
      </x:c>
      <x:c r="G264" s="96" t="n">
        <x:f>MIN(MAX('Расчёт'!$B$14+IF(AND('Расчёт'!$B$16&gt;0,'Расчёт'!$B$17&lt;&gt;"",B264&gt;='Расчёт'!$B$17,B263&lt;'Расчёт'!$B$17),'Расчёт'!$B$16,0),0),MAX(C264-F264,0))</x:f>
        <x:v>0</x:v>
      </x:c>
      <x:c r="H264" s="96" t="n">
        <x:f>IF(C264&gt;0,D264+G264+'Расчёт'!$B$22,0)</x:f>
        <x:v>0</x:v>
      </x:c>
      <x:c r="I264" s="96" t="n">
        <x:f>MAX(C264-F264-G264,0)</x:f>
        <x:v>0</x:v>
      </x:c>
      <x:c r="J264" s="92"/>
      <x:c r="K264" s="96" t="n">
        <x:f>O263</x:f>
        <x:v>0</x:v>
      </x:c>
      <x:c r="L264" s="96" t="n">
        <x:f>IF(K264&lt;=0,0,MIN(K264+M264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264)))</x:f>
        <x:v>0</x:v>
      </x:c>
      <x:c r="M264" s="96" t="n">
        <x:f>IF(K264&gt;0,K264*'Расчёт'!$B$8/1200,0)</x:f>
        <x:v>0</x:v>
      </x:c>
      <x:c r="N264" s="96" t="n">
        <x:f>MAX(MIN(L264-M264,K264),0)</x:f>
        <x:v>0</x:v>
      </x:c>
      <x:c r="O264" s="96" t="n">
        <x:f>MAX(K264-N264,0)</x:f>
        <x:v>0</x:v>
      </x:c>
    </x:row>
    <x:row r="265" ht="18" customHeight="1">
      <x:c r="A265" s="98" t="n">
        <x:f>A264+1</x:f>
        <x:v>261</x:v>
      </x:c>
      <x:c r="B265" s="100" t="n">
        <x:f>DATE(YEAR(B264),MONTH(B264)+1,DAY(B264))</x:f>
        <x:v>54228</x:v>
      </x:c>
      <x:c r="C265" s="96" t="n">
        <x:f>I264</x:f>
        <x:v>0</x:v>
      </x:c>
      <x:c r="D265" s="96" t="n">
        <x:f>IF(C265&lt;=0,0,MIN(C265+E265,IF('Расчёт'!$B$10="Аннуитетный",IF('Расчёт'!$B$18="Сократить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265/('Расчёт'!$B$9*12-A265+1),C265*('Расчёт'!$B$8/1200)*(1+'Расчёт'!$B$8/1200)^('Расчёт'!$B$9*12-A265+1)/((1+'Расчёт'!$B$8/1200)^('Расчёт'!$B$9*12-A265+1)-1))),IF('Расчёт'!$B$18="Сократить срок",'Расчёт'!$I$5/('Расчёт'!$B$9*12)+E265,C265/('Расчёт'!$B$9*12-A265+1)+E265))))</x:f>
        <x:v>0</x:v>
      </x:c>
      <x:c r="E265" s="96" t="n">
        <x:f>IF(C265&gt;0,C265*'Расчёт'!$B$8/1200,0)</x:f>
        <x:v>0</x:v>
      </x:c>
      <x:c r="F265" s="96" t="n">
        <x:f>MAX(MIN(D265-E265,C265),0)</x:f>
        <x:v>0</x:v>
      </x:c>
      <x:c r="G265" s="96" t="n">
        <x:f>MIN(MAX('Расчёт'!$B$14+IF(AND('Расчёт'!$B$16&gt;0,'Расчёт'!$B$17&lt;&gt;"",B265&gt;='Расчёт'!$B$17,B264&lt;'Расчёт'!$B$17),'Расчёт'!$B$16,0),0),MAX(C265-F265,0))</x:f>
        <x:v>0</x:v>
      </x:c>
      <x:c r="H265" s="96" t="n">
        <x:f>IF(C265&gt;0,D265+G265+'Расчёт'!$B$22,0)</x:f>
        <x:v>0</x:v>
      </x:c>
      <x:c r="I265" s="96" t="n">
        <x:f>MAX(C265-F265-G265,0)</x:f>
        <x:v>0</x:v>
      </x:c>
      <x:c r="J265" s="92"/>
      <x:c r="K265" s="96" t="n">
        <x:f>O264</x:f>
        <x:v>0</x:v>
      </x:c>
      <x:c r="L265" s="96" t="n">
        <x:f>IF(K265&lt;=0,0,MIN(K265+M265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265)))</x:f>
        <x:v>0</x:v>
      </x:c>
      <x:c r="M265" s="96" t="n">
        <x:f>IF(K265&gt;0,K265*'Расчёт'!$B$8/1200,0)</x:f>
        <x:v>0</x:v>
      </x:c>
      <x:c r="N265" s="96" t="n">
        <x:f>MAX(MIN(L265-M265,K265),0)</x:f>
        <x:v>0</x:v>
      </x:c>
      <x:c r="O265" s="96" t="n">
        <x:f>MAX(K265-N265,0)</x:f>
        <x:v>0</x:v>
      </x:c>
    </x:row>
    <x:row r="266" ht="18" customHeight="1">
      <x:c r="A266" s="98" t="n">
        <x:f>A265+1</x:f>
        <x:v>262</x:v>
      </x:c>
      <x:c r="B266" s="100" t="n">
        <x:f>DATE(YEAR(B265),MONTH(B265)+1,DAY(B265))</x:f>
        <x:v>54258</x:v>
      </x:c>
      <x:c r="C266" s="96" t="n">
        <x:f>I265</x:f>
        <x:v>0</x:v>
      </x:c>
      <x:c r="D266" s="96" t="n">
        <x:f>IF(C266&lt;=0,0,MIN(C266+E266,IF('Расчёт'!$B$10="Аннуитетный",IF('Расчёт'!$B$18="Сократить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266/('Расчёт'!$B$9*12-A266+1),C266*('Расчёт'!$B$8/1200)*(1+'Расчёт'!$B$8/1200)^('Расчёт'!$B$9*12-A266+1)/((1+'Расчёт'!$B$8/1200)^('Расчёт'!$B$9*12-A266+1)-1))),IF('Расчёт'!$B$18="Сократить срок",'Расчёт'!$I$5/('Расчёт'!$B$9*12)+E266,C266/('Расчёт'!$B$9*12-A266+1)+E266))))</x:f>
        <x:v>0</x:v>
      </x:c>
      <x:c r="E266" s="96" t="n">
        <x:f>IF(C266&gt;0,C266*'Расчёт'!$B$8/1200,0)</x:f>
        <x:v>0</x:v>
      </x:c>
      <x:c r="F266" s="96" t="n">
        <x:f>MAX(MIN(D266-E266,C266),0)</x:f>
        <x:v>0</x:v>
      </x:c>
      <x:c r="G266" s="96" t="n">
        <x:f>MIN(MAX('Расчёт'!$B$14+IF(AND('Расчёт'!$B$16&gt;0,'Расчёт'!$B$17&lt;&gt;"",B266&gt;='Расчёт'!$B$17,B265&lt;'Расчёт'!$B$17),'Расчёт'!$B$16,0),0),MAX(C266-F266,0))</x:f>
        <x:v>0</x:v>
      </x:c>
      <x:c r="H266" s="96" t="n">
        <x:f>IF(C266&gt;0,D266+G266+'Расчёт'!$B$22,0)</x:f>
        <x:v>0</x:v>
      </x:c>
      <x:c r="I266" s="96" t="n">
        <x:f>MAX(C266-F266-G266,0)</x:f>
        <x:v>0</x:v>
      </x:c>
      <x:c r="J266" s="92"/>
      <x:c r="K266" s="96" t="n">
        <x:f>O265</x:f>
        <x:v>0</x:v>
      </x:c>
      <x:c r="L266" s="96" t="n">
        <x:f>IF(K266&lt;=0,0,MIN(K266+M266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266)))</x:f>
        <x:v>0</x:v>
      </x:c>
      <x:c r="M266" s="96" t="n">
        <x:f>IF(K266&gt;0,K266*'Расчёт'!$B$8/1200,0)</x:f>
        <x:v>0</x:v>
      </x:c>
      <x:c r="N266" s="96" t="n">
        <x:f>MAX(MIN(L266-M266,K266),0)</x:f>
        <x:v>0</x:v>
      </x:c>
      <x:c r="O266" s="96" t="n">
        <x:f>MAX(K266-N266,0)</x:f>
        <x:v>0</x:v>
      </x:c>
    </x:row>
    <x:row r="267" ht="18" customHeight="1">
      <x:c r="A267" s="98" t="n">
        <x:f>A266+1</x:f>
        <x:v>263</x:v>
      </x:c>
      <x:c r="B267" s="100" t="n">
        <x:f>DATE(YEAR(B266),MONTH(B266)+1,DAY(B266))</x:f>
        <x:v>54289</x:v>
      </x:c>
      <x:c r="C267" s="96" t="n">
        <x:f>I266</x:f>
        <x:v>0</x:v>
      </x:c>
      <x:c r="D267" s="96" t="n">
        <x:f>IF(C267&lt;=0,0,MIN(C267+E267,IF('Расчёт'!$B$10="Аннуитетный",IF('Расчёт'!$B$18="Сократить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267/('Расчёт'!$B$9*12-A267+1),C267*('Расчёт'!$B$8/1200)*(1+'Расчёт'!$B$8/1200)^('Расчёт'!$B$9*12-A267+1)/((1+'Расчёт'!$B$8/1200)^('Расчёт'!$B$9*12-A267+1)-1))),IF('Расчёт'!$B$18="Сократить срок",'Расчёт'!$I$5/('Расчёт'!$B$9*12)+E267,C267/('Расчёт'!$B$9*12-A267+1)+E267))))</x:f>
        <x:v>0</x:v>
      </x:c>
      <x:c r="E267" s="96" t="n">
        <x:f>IF(C267&gt;0,C267*'Расчёт'!$B$8/1200,0)</x:f>
        <x:v>0</x:v>
      </x:c>
      <x:c r="F267" s="96" t="n">
        <x:f>MAX(MIN(D267-E267,C267),0)</x:f>
        <x:v>0</x:v>
      </x:c>
      <x:c r="G267" s="96" t="n">
        <x:f>MIN(MAX('Расчёт'!$B$14+IF(AND('Расчёт'!$B$16&gt;0,'Расчёт'!$B$17&lt;&gt;"",B267&gt;='Расчёт'!$B$17,B266&lt;'Расчёт'!$B$17),'Расчёт'!$B$16,0),0),MAX(C267-F267,0))</x:f>
        <x:v>0</x:v>
      </x:c>
      <x:c r="H267" s="96" t="n">
        <x:f>IF(C267&gt;0,D267+G267+'Расчёт'!$B$22,0)</x:f>
        <x:v>0</x:v>
      </x:c>
      <x:c r="I267" s="96" t="n">
        <x:f>MAX(C267-F267-G267,0)</x:f>
        <x:v>0</x:v>
      </x:c>
      <x:c r="J267" s="92"/>
      <x:c r="K267" s="96" t="n">
        <x:f>O266</x:f>
        <x:v>0</x:v>
      </x:c>
      <x:c r="L267" s="96" t="n">
        <x:f>IF(K267&lt;=0,0,MIN(K267+M267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267)))</x:f>
        <x:v>0</x:v>
      </x:c>
      <x:c r="M267" s="96" t="n">
        <x:f>IF(K267&gt;0,K267*'Расчёт'!$B$8/1200,0)</x:f>
        <x:v>0</x:v>
      </x:c>
      <x:c r="N267" s="96" t="n">
        <x:f>MAX(MIN(L267-M267,K267),0)</x:f>
        <x:v>0</x:v>
      </x:c>
      <x:c r="O267" s="96" t="n">
        <x:f>MAX(K267-N267,0)</x:f>
        <x:v>0</x:v>
      </x:c>
    </x:row>
    <x:row r="268" ht="18" customHeight="1">
      <x:c r="A268" s="98" t="n">
        <x:f>A267+1</x:f>
        <x:v>264</x:v>
      </x:c>
      <x:c r="B268" s="100" t="n">
        <x:f>DATE(YEAR(B267),MONTH(B267)+1,DAY(B267))</x:f>
        <x:v>54320</x:v>
      </x:c>
      <x:c r="C268" s="96" t="n">
        <x:f>I267</x:f>
        <x:v>0</x:v>
      </x:c>
      <x:c r="D268" s="96" t="n">
        <x:f>IF(C268&lt;=0,0,MIN(C268+E268,IF('Расчёт'!$B$10="Аннуитетный",IF('Расчёт'!$B$18="Сократить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268/('Расчёт'!$B$9*12-A268+1),C268*('Расчёт'!$B$8/1200)*(1+'Расчёт'!$B$8/1200)^('Расчёт'!$B$9*12-A268+1)/((1+'Расчёт'!$B$8/1200)^('Расчёт'!$B$9*12-A268+1)-1))),IF('Расчёт'!$B$18="Сократить срок",'Расчёт'!$I$5/('Расчёт'!$B$9*12)+E268,C268/('Расчёт'!$B$9*12-A268+1)+E268))))</x:f>
        <x:v>0</x:v>
      </x:c>
      <x:c r="E268" s="96" t="n">
        <x:f>IF(C268&gt;0,C268*'Расчёт'!$B$8/1200,0)</x:f>
        <x:v>0</x:v>
      </x:c>
      <x:c r="F268" s="96" t="n">
        <x:f>MAX(MIN(D268-E268,C268),0)</x:f>
        <x:v>0</x:v>
      </x:c>
      <x:c r="G268" s="96" t="n">
        <x:f>MIN(MAX('Расчёт'!$B$14+IF(AND('Расчёт'!$B$16&gt;0,'Расчёт'!$B$17&lt;&gt;"",B268&gt;='Расчёт'!$B$17,B267&lt;'Расчёт'!$B$17),'Расчёт'!$B$16,0),0),MAX(C268-F268,0))</x:f>
        <x:v>0</x:v>
      </x:c>
      <x:c r="H268" s="96" t="n">
        <x:f>IF(C268&gt;0,D268+G268+'Расчёт'!$B$22,0)</x:f>
        <x:v>0</x:v>
      </x:c>
      <x:c r="I268" s="96" t="n">
        <x:f>MAX(C268-F268-G268,0)</x:f>
        <x:v>0</x:v>
      </x:c>
      <x:c r="J268" s="92"/>
      <x:c r="K268" s="96" t="n">
        <x:f>O267</x:f>
        <x:v>0</x:v>
      </x:c>
      <x:c r="L268" s="96" t="n">
        <x:f>IF(K268&lt;=0,0,MIN(K268+M268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268)))</x:f>
        <x:v>0</x:v>
      </x:c>
      <x:c r="M268" s="96" t="n">
        <x:f>IF(K268&gt;0,K268*'Расчёт'!$B$8/1200,0)</x:f>
        <x:v>0</x:v>
      </x:c>
      <x:c r="N268" s="96" t="n">
        <x:f>MAX(MIN(L268-M268,K268),0)</x:f>
        <x:v>0</x:v>
      </x:c>
      <x:c r="O268" s="96" t="n">
        <x:f>MAX(K268-N268,0)</x:f>
        <x:v>0</x:v>
      </x:c>
    </x:row>
    <x:row r="269" ht="18" customHeight="1">
      <x:c r="A269" s="98" t="n">
        <x:f>A268+1</x:f>
        <x:v>265</x:v>
      </x:c>
      <x:c r="B269" s="100" t="n">
        <x:f>DATE(YEAR(B268),MONTH(B268)+1,DAY(B268))</x:f>
        <x:v>54350</x:v>
      </x:c>
      <x:c r="C269" s="96" t="n">
        <x:f>I268</x:f>
        <x:v>0</x:v>
      </x:c>
      <x:c r="D269" s="96" t="n">
        <x:f>IF(C269&lt;=0,0,MIN(C269+E269,IF('Расчёт'!$B$10="Аннуитетный",IF('Расчёт'!$B$18="Сократить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269/('Расчёт'!$B$9*12-A269+1),C269*('Расчёт'!$B$8/1200)*(1+'Расчёт'!$B$8/1200)^('Расчёт'!$B$9*12-A269+1)/((1+'Расчёт'!$B$8/1200)^('Расчёт'!$B$9*12-A269+1)-1))),IF('Расчёт'!$B$18="Сократить срок",'Расчёт'!$I$5/('Расчёт'!$B$9*12)+E269,C269/('Расчёт'!$B$9*12-A269+1)+E269))))</x:f>
        <x:v>0</x:v>
      </x:c>
      <x:c r="E269" s="96" t="n">
        <x:f>IF(C269&gt;0,C269*'Расчёт'!$B$8/1200,0)</x:f>
        <x:v>0</x:v>
      </x:c>
      <x:c r="F269" s="96" t="n">
        <x:f>MAX(MIN(D269-E269,C269),0)</x:f>
        <x:v>0</x:v>
      </x:c>
      <x:c r="G269" s="96" t="n">
        <x:f>MIN(MAX('Расчёт'!$B$14+IF(AND('Расчёт'!$B$16&gt;0,'Расчёт'!$B$17&lt;&gt;"",B269&gt;='Расчёт'!$B$17,B268&lt;'Расчёт'!$B$17),'Расчёт'!$B$16,0),0),MAX(C269-F269,0))</x:f>
        <x:v>0</x:v>
      </x:c>
      <x:c r="H269" s="96" t="n">
        <x:f>IF(C269&gt;0,D269+G269+'Расчёт'!$B$22,0)</x:f>
        <x:v>0</x:v>
      </x:c>
      <x:c r="I269" s="96" t="n">
        <x:f>MAX(C269-F269-G269,0)</x:f>
        <x:v>0</x:v>
      </x:c>
      <x:c r="J269" s="92"/>
      <x:c r="K269" s="96" t="n">
        <x:f>O268</x:f>
        <x:v>0</x:v>
      </x:c>
      <x:c r="L269" s="96" t="n">
        <x:f>IF(K269&lt;=0,0,MIN(K269+M269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269)))</x:f>
        <x:v>0</x:v>
      </x:c>
      <x:c r="M269" s="96" t="n">
        <x:f>IF(K269&gt;0,K269*'Расчёт'!$B$8/1200,0)</x:f>
        <x:v>0</x:v>
      </x:c>
      <x:c r="N269" s="96" t="n">
        <x:f>MAX(MIN(L269-M269,K269),0)</x:f>
        <x:v>0</x:v>
      </x:c>
      <x:c r="O269" s="96" t="n">
        <x:f>MAX(K269-N269,0)</x:f>
        <x:v>0</x:v>
      </x:c>
    </x:row>
    <x:row r="270" ht="18" customHeight="1">
      <x:c r="A270" s="98" t="n">
        <x:f>A269+1</x:f>
        <x:v>266</x:v>
      </x:c>
      <x:c r="B270" s="100" t="n">
        <x:f>DATE(YEAR(B269),MONTH(B269)+1,DAY(B269))</x:f>
        <x:v>54381</x:v>
      </x:c>
      <x:c r="C270" s="96" t="n">
        <x:f>I269</x:f>
        <x:v>0</x:v>
      </x:c>
      <x:c r="D270" s="96" t="n">
        <x:f>IF(C270&lt;=0,0,MIN(C270+E270,IF('Расчёт'!$B$10="Аннуитетный",IF('Расчёт'!$B$18="Сократить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270/('Расчёт'!$B$9*12-A270+1),C270*('Расчёт'!$B$8/1200)*(1+'Расчёт'!$B$8/1200)^('Расчёт'!$B$9*12-A270+1)/((1+'Расчёт'!$B$8/1200)^('Расчёт'!$B$9*12-A270+1)-1))),IF('Расчёт'!$B$18="Сократить срок",'Расчёт'!$I$5/('Расчёт'!$B$9*12)+E270,C270/('Расчёт'!$B$9*12-A270+1)+E270))))</x:f>
        <x:v>0</x:v>
      </x:c>
      <x:c r="E270" s="96" t="n">
        <x:f>IF(C270&gt;0,C270*'Расчёт'!$B$8/1200,0)</x:f>
        <x:v>0</x:v>
      </x:c>
      <x:c r="F270" s="96" t="n">
        <x:f>MAX(MIN(D270-E270,C270),0)</x:f>
        <x:v>0</x:v>
      </x:c>
      <x:c r="G270" s="96" t="n">
        <x:f>MIN(MAX('Расчёт'!$B$14+IF(AND('Расчёт'!$B$16&gt;0,'Расчёт'!$B$17&lt;&gt;"",B270&gt;='Расчёт'!$B$17,B269&lt;'Расчёт'!$B$17),'Расчёт'!$B$16,0),0),MAX(C270-F270,0))</x:f>
        <x:v>0</x:v>
      </x:c>
      <x:c r="H270" s="96" t="n">
        <x:f>IF(C270&gt;0,D270+G270+'Расчёт'!$B$22,0)</x:f>
        <x:v>0</x:v>
      </x:c>
      <x:c r="I270" s="96" t="n">
        <x:f>MAX(C270-F270-G270,0)</x:f>
        <x:v>0</x:v>
      </x:c>
      <x:c r="J270" s="92"/>
      <x:c r="K270" s="96" t="n">
        <x:f>O269</x:f>
        <x:v>0</x:v>
      </x:c>
      <x:c r="L270" s="96" t="n">
        <x:f>IF(K270&lt;=0,0,MIN(K270+M270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270)))</x:f>
        <x:v>0</x:v>
      </x:c>
      <x:c r="M270" s="96" t="n">
        <x:f>IF(K270&gt;0,K270*'Расчёт'!$B$8/1200,0)</x:f>
        <x:v>0</x:v>
      </x:c>
      <x:c r="N270" s="96" t="n">
        <x:f>MAX(MIN(L270-M270,K270),0)</x:f>
        <x:v>0</x:v>
      </x:c>
      <x:c r="O270" s="96" t="n">
        <x:f>MAX(K270-N270,0)</x:f>
        <x:v>0</x:v>
      </x:c>
    </x:row>
    <x:row r="271" ht="18" customHeight="1">
      <x:c r="A271" s="98" t="n">
        <x:f>A270+1</x:f>
        <x:v>267</x:v>
      </x:c>
      <x:c r="B271" s="100" t="n">
        <x:f>DATE(YEAR(B270),MONTH(B270)+1,DAY(B270))</x:f>
        <x:v>54411</x:v>
      </x:c>
      <x:c r="C271" s="96" t="n">
        <x:f>I270</x:f>
        <x:v>0</x:v>
      </x:c>
      <x:c r="D271" s="96" t="n">
        <x:f>IF(C271&lt;=0,0,MIN(C271+E271,IF('Расчёт'!$B$10="Аннуитетный",IF('Расчёт'!$B$18="Сократить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271/('Расчёт'!$B$9*12-A271+1),C271*('Расчёт'!$B$8/1200)*(1+'Расчёт'!$B$8/1200)^('Расчёт'!$B$9*12-A271+1)/((1+'Расчёт'!$B$8/1200)^('Расчёт'!$B$9*12-A271+1)-1))),IF('Расчёт'!$B$18="Сократить срок",'Расчёт'!$I$5/('Расчёт'!$B$9*12)+E271,C271/('Расчёт'!$B$9*12-A271+1)+E271))))</x:f>
        <x:v>0</x:v>
      </x:c>
      <x:c r="E271" s="96" t="n">
        <x:f>IF(C271&gt;0,C271*'Расчёт'!$B$8/1200,0)</x:f>
        <x:v>0</x:v>
      </x:c>
      <x:c r="F271" s="96" t="n">
        <x:f>MAX(MIN(D271-E271,C271),0)</x:f>
        <x:v>0</x:v>
      </x:c>
      <x:c r="G271" s="96" t="n">
        <x:f>MIN(MAX('Расчёт'!$B$14+IF(AND('Расчёт'!$B$16&gt;0,'Расчёт'!$B$17&lt;&gt;"",B271&gt;='Расчёт'!$B$17,B270&lt;'Расчёт'!$B$17),'Расчёт'!$B$16,0),0),MAX(C271-F271,0))</x:f>
        <x:v>0</x:v>
      </x:c>
      <x:c r="H271" s="96" t="n">
        <x:f>IF(C271&gt;0,D271+G271+'Расчёт'!$B$22,0)</x:f>
        <x:v>0</x:v>
      </x:c>
      <x:c r="I271" s="96" t="n">
        <x:f>MAX(C271-F271-G271,0)</x:f>
        <x:v>0</x:v>
      </x:c>
      <x:c r="J271" s="92"/>
      <x:c r="K271" s="96" t="n">
        <x:f>O270</x:f>
        <x:v>0</x:v>
      </x:c>
      <x:c r="L271" s="96" t="n">
        <x:f>IF(K271&lt;=0,0,MIN(K271+M271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271)))</x:f>
        <x:v>0</x:v>
      </x:c>
      <x:c r="M271" s="96" t="n">
        <x:f>IF(K271&gt;0,K271*'Расчёт'!$B$8/1200,0)</x:f>
        <x:v>0</x:v>
      </x:c>
      <x:c r="N271" s="96" t="n">
        <x:f>MAX(MIN(L271-M271,K271),0)</x:f>
        <x:v>0</x:v>
      </x:c>
      <x:c r="O271" s="96" t="n">
        <x:f>MAX(K271-N271,0)</x:f>
        <x:v>0</x:v>
      </x:c>
    </x:row>
    <x:row r="272" ht="18" customHeight="1">
      <x:c r="A272" s="98" t="n">
        <x:f>A271+1</x:f>
        <x:v>268</x:v>
      </x:c>
      <x:c r="B272" s="100" t="n">
        <x:f>DATE(YEAR(B271),MONTH(B271)+1,DAY(B271))</x:f>
        <x:v>54442</x:v>
      </x:c>
      <x:c r="C272" s="96" t="n">
        <x:f>I271</x:f>
        <x:v>0</x:v>
      </x:c>
      <x:c r="D272" s="96" t="n">
        <x:f>IF(C272&lt;=0,0,MIN(C272+E272,IF('Расчёт'!$B$10="Аннуитетный",IF('Расчёт'!$B$18="Сократить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272/('Расчёт'!$B$9*12-A272+1),C272*('Расчёт'!$B$8/1200)*(1+'Расчёт'!$B$8/1200)^('Расчёт'!$B$9*12-A272+1)/((1+'Расчёт'!$B$8/1200)^('Расчёт'!$B$9*12-A272+1)-1))),IF('Расчёт'!$B$18="Сократить срок",'Расчёт'!$I$5/('Расчёт'!$B$9*12)+E272,C272/('Расчёт'!$B$9*12-A272+1)+E272))))</x:f>
        <x:v>0</x:v>
      </x:c>
      <x:c r="E272" s="96" t="n">
        <x:f>IF(C272&gt;0,C272*'Расчёт'!$B$8/1200,0)</x:f>
        <x:v>0</x:v>
      </x:c>
      <x:c r="F272" s="96" t="n">
        <x:f>MAX(MIN(D272-E272,C272),0)</x:f>
        <x:v>0</x:v>
      </x:c>
      <x:c r="G272" s="96" t="n">
        <x:f>MIN(MAX('Расчёт'!$B$14+IF(AND('Расчёт'!$B$16&gt;0,'Расчёт'!$B$17&lt;&gt;"",B272&gt;='Расчёт'!$B$17,B271&lt;'Расчёт'!$B$17),'Расчёт'!$B$16,0),0),MAX(C272-F272,0))</x:f>
        <x:v>0</x:v>
      </x:c>
      <x:c r="H272" s="96" t="n">
        <x:f>IF(C272&gt;0,D272+G272+'Расчёт'!$B$22,0)</x:f>
        <x:v>0</x:v>
      </x:c>
      <x:c r="I272" s="96" t="n">
        <x:f>MAX(C272-F272-G272,0)</x:f>
        <x:v>0</x:v>
      </x:c>
      <x:c r="J272" s="92"/>
      <x:c r="K272" s="96" t="n">
        <x:f>O271</x:f>
        <x:v>0</x:v>
      </x:c>
      <x:c r="L272" s="96" t="n">
        <x:f>IF(K272&lt;=0,0,MIN(K272+M272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272)))</x:f>
        <x:v>0</x:v>
      </x:c>
      <x:c r="M272" s="96" t="n">
        <x:f>IF(K272&gt;0,K272*'Расчёт'!$B$8/1200,0)</x:f>
        <x:v>0</x:v>
      </x:c>
      <x:c r="N272" s="96" t="n">
        <x:f>MAX(MIN(L272-M272,K272),0)</x:f>
        <x:v>0</x:v>
      </x:c>
      <x:c r="O272" s="96" t="n">
        <x:f>MAX(K272-N272,0)</x:f>
        <x:v>0</x:v>
      </x:c>
    </x:row>
    <x:row r="273" ht="18" customHeight="1">
      <x:c r="A273" s="98" t="n">
        <x:f>A272+1</x:f>
        <x:v>269</x:v>
      </x:c>
      <x:c r="B273" s="100" t="n">
        <x:f>DATE(YEAR(B272),MONTH(B272)+1,DAY(B272))</x:f>
        <x:v>54473</x:v>
      </x:c>
      <x:c r="C273" s="96" t="n">
        <x:f>I272</x:f>
        <x:v>0</x:v>
      </x:c>
      <x:c r="D273" s="96" t="n">
        <x:f>IF(C273&lt;=0,0,MIN(C273+E273,IF('Расчёт'!$B$10="Аннуитетный",IF('Расчёт'!$B$18="Сократить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273/('Расчёт'!$B$9*12-A273+1),C273*('Расчёт'!$B$8/1200)*(1+'Расчёт'!$B$8/1200)^('Расчёт'!$B$9*12-A273+1)/((1+'Расчёт'!$B$8/1200)^('Расчёт'!$B$9*12-A273+1)-1))),IF('Расчёт'!$B$18="Сократить срок",'Расчёт'!$I$5/('Расчёт'!$B$9*12)+E273,C273/('Расчёт'!$B$9*12-A273+1)+E273))))</x:f>
        <x:v>0</x:v>
      </x:c>
      <x:c r="E273" s="96" t="n">
        <x:f>IF(C273&gt;0,C273*'Расчёт'!$B$8/1200,0)</x:f>
        <x:v>0</x:v>
      </x:c>
      <x:c r="F273" s="96" t="n">
        <x:f>MAX(MIN(D273-E273,C273),0)</x:f>
        <x:v>0</x:v>
      </x:c>
      <x:c r="G273" s="96" t="n">
        <x:f>MIN(MAX('Расчёт'!$B$14+IF(AND('Расчёт'!$B$16&gt;0,'Расчёт'!$B$17&lt;&gt;"",B273&gt;='Расчёт'!$B$17,B272&lt;'Расчёт'!$B$17),'Расчёт'!$B$16,0),0),MAX(C273-F273,0))</x:f>
        <x:v>0</x:v>
      </x:c>
      <x:c r="H273" s="96" t="n">
        <x:f>IF(C273&gt;0,D273+G273+'Расчёт'!$B$22,0)</x:f>
        <x:v>0</x:v>
      </x:c>
      <x:c r="I273" s="96" t="n">
        <x:f>MAX(C273-F273-G273,0)</x:f>
        <x:v>0</x:v>
      </x:c>
      <x:c r="J273" s="92"/>
      <x:c r="K273" s="96" t="n">
        <x:f>O272</x:f>
        <x:v>0</x:v>
      </x:c>
      <x:c r="L273" s="96" t="n">
        <x:f>IF(K273&lt;=0,0,MIN(K273+M273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273)))</x:f>
        <x:v>0</x:v>
      </x:c>
      <x:c r="M273" s="96" t="n">
        <x:f>IF(K273&gt;0,K273*'Расчёт'!$B$8/1200,0)</x:f>
        <x:v>0</x:v>
      </x:c>
      <x:c r="N273" s="96" t="n">
        <x:f>MAX(MIN(L273-M273,K273),0)</x:f>
        <x:v>0</x:v>
      </x:c>
      <x:c r="O273" s="96" t="n">
        <x:f>MAX(K273-N273,0)</x:f>
        <x:v>0</x:v>
      </x:c>
    </x:row>
    <x:row r="274" ht="18" customHeight="1">
      <x:c r="A274" s="98" t="n">
        <x:f>A273+1</x:f>
        <x:v>270</x:v>
      </x:c>
      <x:c r="B274" s="100" t="n">
        <x:f>DATE(YEAR(B273),MONTH(B273)+1,DAY(B273))</x:f>
        <x:v>54501</x:v>
      </x:c>
      <x:c r="C274" s="96" t="n">
        <x:f>I273</x:f>
        <x:v>0</x:v>
      </x:c>
      <x:c r="D274" s="96" t="n">
        <x:f>IF(C274&lt;=0,0,MIN(C274+E274,IF('Расчёт'!$B$10="Аннуитетный",IF('Расчёт'!$B$18="Сократить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274/('Расчёт'!$B$9*12-A274+1),C274*('Расчёт'!$B$8/1200)*(1+'Расчёт'!$B$8/1200)^('Расчёт'!$B$9*12-A274+1)/((1+'Расчёт'!$B$8/1200)^('Расчёт'!$B$9*12-A274+1)-1))),IF('Расчёт'!$B$18="Сократить срок",'Расчёт'!$I$5/('Расчёт'!$B$9*12)+E274,C274/('Расчёт'!$B$9*12-A274+1)+E274))))</x:f>
        <x:v>0</x:v>
      </x:c>
      <x:c r="E274" s="96" t="n">
        <x:f>IF(C274&gt;0,C274*'Расчёт'!$B$8/1200,0)</x:f>
        <x:v>0</x:v>
      </x:c>
      <x:c r="F274" s="96" t="n">
        <x:f>MAX(MIN(D274-E274,C274),0)</x:f>
        <x:v>0</x:v>
      </x:c>
      <x:c r="G274" s="96" t="n">
        <x:f>MIN(MAX('Расчёт'!$B$14+IF(AND('Расчёт'!$B$16&gt;0,'Расчёт'!$B$17&lt;&gt;"",B274&gt;='Расчёт'!$B$17,B273&lt;'Расчёт'!$B$17),'Расчёт'!$B$16,0),0),MAX(C274-F274,0))</x:f>
        <x:v>0</x:v>
      </x:c>
      <x:c r="H274" s="96" t="n">
        <x:f>IF(C274&gt;0,D274+G274+'Расчёт'!$B$22,0)</x:f>
        <x:v>0</x:v>
      </x:c>
      <x:c r="I274" s="96" t="n">
        <x:f>MAX(C274-F274-G274,0)</x:f>
        <x:v>0</x:v>
      </x:c>
      <x:c r="J274" s="92"/>
      <x:c r="K274" s="96" t="n">
        <x:f>O273</x:f>
        <x:v>0</x:v>
      </x:c>
      <x:c r="L274" s="96" t="n">
        <x:f>IF(K274&lt;=0,0,MIN(K274+M274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274)))</x:f>
        <x:v>0</x:v>
      </x:c>
      <x:c r="M274" s="96" t="n">
        <x:f>IF(K274&gt;0,K274*'Расчёт'!$B$8/1200,0)</x:f>
        <x:v>0</x:v>
      </x:c>
      <x:c r="N274" s="96" t="n">
        <x:f>MAX(MIN(L274-M274,K274),0)</x:f>
        <x:v>0</x:v>
      </x:c>
      <x:c r="O274" s="96" t="n">
        <x:f>MAX(K274-N274,0)</x:f>
        <x:v>0</x:v>
      </x:c>
    </x:row>
    <x:row r="275" ht="18" customHeight="1">
      <x:c r="A275" s="98" t="n">
        <x:f>A274+1</x:f>
        <x:v>271</x:v>
      </x:c>
      <x:c r="B275" s="100" t="n">
        <x:f>DATE(YEAR(B274),MONTH(B274)+1,DAY(B274))</x:f>
        <x:v>54532</x:v>
      </x:c>
      <x:c r="C275" s="96" t="n">
        <x:f>I274</x:f>
        <x:v>0</x:v>
      </x:c>
      <x:c r="D275" s="96" t="n">
        <x:f>IF(C275&lt;=0,0,MIN(C275+E275,IF('Расчёт'!$B$10="Аннуитетный",IF('Расчёт'!$B$18="Сократить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275/('Расчёт'!$B$9*12-A275+1),C275*('Расчёт'!$B$8/1200)*(1+'Расчёт'!$B$8/1200)^('Расчёт'!$B$9*12-A275+1)/((1+'Расчёт'!$B$8/1200)^('Расчёт'!$B$9*12-A275+1)-1))),IF('Расчёт'!$B$18="Сократить срок",'Расчёт'!$I$5/('Расчёт'!$B$9*12)+E275,C275/('Расчёт'!$B$9*12-A275+1)+E275))))</x:f>
        <x:v>0</x:v>
      </x:c>
      <x:c r="E275" s="96" t="n">
        <x:f>IF(C275&gt;0,C275*'Расчёт'!$B$8/1200,0)</x:f>
        <x:v>0</x:v>
      </x:c>
      <x:c r="F275" s="96" t="n">
        <x:f>MAX(MIN(D275-E275,C275),0)</x:f>
        <x:v>0</x:v>
      </x:c>
      <x:c r="G275" s="96" t="n">
        <x:f>MIN(MAX('Расчёт'!$B$14+IF(AND('Расчёт'!$B$16&gt;0,'Расчёт'!$B$17&lt;&gt;"",B275&gt;='Расчёт'!$B$17,B274&lt;'Расчёт'!$B$17),'Расчёт'!$B$16,0),0),MAX(C275-F275,0))</x:f>
        <x:v>0</x:v>
      </x:c>
      <x:c r="H275" s="96" t="n">
        <x:f>IF(C275&gt;0,D275+G275+'Расчёт'!$B$22,0)</x:f>
        <x:v>0</x:v>
      </x:c>
      <x:c r="I275" s="96" t="n">
        <x:f>MAX(C275-F275-G275,0)</x:f>
        <x:v>0</x:v>
      </x:c>
      <x:c r="J275" s="92"/>
      <x:c r="K275" s="96" t="n">
        <x:f>O274</x:f>
        <x:v>0</x:v>
      </x:c>
      <x:c r="L275" s="96" t="n">
        <x:f>IF(K275&lt;=0,0,MIN(K275+M275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275)))</x:f>
        <x:v>0</x:v>
      </x:c>
      <x:c r="M275" s="96" t="n">
        <x:f>IF(K275&gt;0,K275*'Расчёт'!$B$8/1200,0)</x:f>
        <x:v>0</x:v>
      </x:c>
      <x:c r="N275" s="96" t="n">
        <x:f>MAX(MIN(L275-M275,K275),0)</x:f>
        <x:v>0</x:v>
      </x:c>
      <x:c r="O275" s="96" t="n">
        <x:f>MAX(K275-N275,0)</x:f>
        <x:v>0</x:v>
      </x:c>
    </x:row>
    <x:row r="276" ht="18" customHeight="1">
      <x:c r="A276" s="98" t="n">
        <x:f>A275+1</x:f>
        <x:v>272</x:v>
      </x:c>
      <x:c r="B276" s="100" t="n">
        <x:f>DATE(YEAR(B275),MONTH(B275)+1,DAY(B275))</x:f>
        <x:v>54562</x:v>
      </x:c>
      <x:c r="C276" s="96" t="n">
        <x:f>I275</x:f>
        <x:v>0</x:v>
      </x:c>
      <x:c r="D276" s="96" t="n">
        <x:f>IF(C276&lt;=0,0,MIN(C276+E276,IF('Расчёт'!$B$10="Аннуитетный",IF('Расчёт'!$B$18="Сократить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276/('Расчёт'!$B$9*12-A276+1),C276*('Расчёт'!$B$8/1200)*(1+'Расчёт'!$B$8/1200)^('Расчёт'!$B$9*12-A276+1)/((1+'Расчёт'!$B$8/1200)^('Расчёт'!$B$9*12-A276+1)-1))),IF('Расчёт'!$B$18="Сократить срок",'Расчёт'!$I$5/('Расчёт'!$B$9*12)+E276,C276/('Расчёт'!$B$9*12-A276+1)+E276))))</x:f>
        <x:v>0</x:v>
      </x:c>
      <x:c r="E276" s="96" t="n">
        <x:f>IF(C276&gt;0,C276*'Расчёт'!$B$8/1200,0)</x:f>
        <x:v>0</x:v>
      </x:c>
      <x:c r="F276" s="96" t="n">
        <x:f>MAX(MIN(D276-E276,C276),0)</x:f>
        <x:v>0</x:v>
      </x:c>
      <x:c r="G276" s="96" t="n">
        <x:f>MIN(MAX('Расчёт'!$B$14+IF(AND('Расчёт'!$B$16&gt;0,'Расчёт'!$B$17&lt;&gt;"",B276&gt;='Расчёт'!$B$17,B275&lt;'Расчёт'!$B$17),'Расчёт'!$B$16,0),0),MAX(C276-F276,0))</x:f>
        <x:v>0</x:v>
      </x:c>
      <x:c r="H276" s="96" t="n">
        <x:f>IF(C276&gt;0,D276+G276+'Расчёт'!$B$22,0)</x:f>
        <x:v>0</x:v>
      </x:c>
      <x:c r="I276" s="96" t="n">
        <x:f>MAX(C276-F276-G276,0)</x:f>
        <x:v>0</x:v>
      </x:c>
      <x:c r="J276" s="92"/>
      <x:c r="K276" s="96" t="n">
        <x:f>O275</x:f>
        <x:v>0</x:v>
      </x:c>
      <x:c r="L276" s="96" t="n">
        <x:f>IF(K276&lt;=0,0,MIN(K276+M276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276)))</x:f>
        <x:v>0</x:v>
      </x:c>
      <x:c r="M276" s="96" t="n">
        <x:f>IF(K276&gt;0,K276*'Расчёт'!$B$8/1200,0)</x:f>
        <x:v>0</x:v>
      </x:c>
      <x:c r="N276" s="96" t="n">
        <x:f>MAX(MIN(L276-M276,K276),0)</x:f>
        <x:v>0</x:v>
      </x:c>
      <x:c r="O276" s="96" t="n">
        <x:f>MAX(K276-N276,0)</x:f>
        <x:v>0</x:v>
      </x:c>
    </x:row>
    <x:row r="277" ht="18" customHeight="1">
      <x:c r="A277" s="98" t="n">
        <x:f>A276+1</x:f>
        <x:v>273</x:v>
      </x:c>
      <x:c r="B277" s="100" t="n">
        <x:f>DATE(YEAR(B276),MONTH(B276)+1,DAY(B276))</x:f>
        <x:v>54593</x:v>
      </x:c>
      <x:c r="C277" s="96" t="n">
        <x:f>I276</x:f>
        <x:v>0</x:v>
      </x:c>
      <x:c r="D277" s="96" t="n">
        <x:f>IF(C277&lt;=0,0,MIN(C277+E277,IF('Расчёт'!$B$10="Аннуитетный",IF('Расчёт'!$B$18="Сократить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277/('Расчёт'!$B$9*12-A277+1),C277*('Расчёт'!$B$8/1200)*(1+'Расчёт'!$B$8/1200)^('Расчёт'!$B$9*12-A277+1)/((1+'Расчёт'!$B$8/1200)^('Расчёт'!$B$9*12-A277+1)-1))),IF('Расчёт'!$B$18="Сократить срок",'Расчёт'!$I$5/('Расчёт'!$B$9*12)+E277,C277/('Расчёт'!$B$9*12-A277+1)+E277))))</x:f>
        <x:v>0</x:v>
      </x:c>
      <x:c r="E277" s="96" t="n">
        <x:f>IF(C277&gt;0,C277*'Расчёт'!$B$8/1200,0)</x:f>
        <x:v>0</x:v>
      </x:c>
      <x:c r="F277" s="96" t="n">
        <x:f>MAX(MIN(D277-E277,C277),0)</x:f>
        <x:v>0</x:v>
      </x:c>
      <x:c r="G277" s="96" t="n">
        <x:f>MIN(MAX('Расчёт'!$B$14+IF(AND('Расчёт'!$B$16&gt;0,'Расчёт'!$B$17&lt;&gt;"",B277&gt;='Расчёт'!$B$17,B276&lt;'Расчёт'!$B$17),'Расчёт'!$B$16,0),0),MAX(C277-F277,0))</x:f>
        <x:v>0</x:v>
      </x:c>
      <x:c r="H277" s="96" t="n">
        <x:f>IF(C277&gt;0,D277+G277+'Расчёт'!$B$22,0)</x:f>
        <x:v>0</x:v>
      </x:c>
      <x:c r="I277" s="96" t="n">
        <x:f>MAX(C277-F277-G277,0)</x:f>
        <x:v>0</x:v>
      </x:c>
      <x:c r="J277" s="92"/>
      <x:c r="K277" s="96" t="n">
        <x:f>O276</x:f>
        <x:v>0</x:v>
      </x:c>
      <x:c r="L277" s="96" t="n">
        <x:f>IF(K277&lt;=0,0,MIN(K277+M277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277)))</x:f>
        <x:v>0</x:v>
      </x:c>
      <x:c r="M277" s="96" t="n">
        <x:f>IF(K277&gt;0,K277*'Расчёт'!$B$8/1200,0)</x:f>
        <x:v>0</x:v>
      </x:c>
      <x:c r="N277" s="96" t="n">
        <x:f>MAX(MIN(L277-M277,K277),0)</x:f>
        <x:v>0</x:v>
      </x:c>
      <x:c r="O277" s="96" t="n">
        <x:f>MAX(K277-N277,0)</x:f>
        <x:v>0</x:v>
      </x:c>
    </x:row>
    <x:row r="278" ht="18" customHeight="1">
      <x:c r="A278" s="98" t="n">
        <x:f>A277+1</x:f>
        <x:v>274</x:v>
      </x:c>
      <x:c r="B278" s="100" t="n">
        <x:f>DATE(YEAR(B277),MONTH(B277)+1,DAY(B277))</x:f>
        <x:v>54623</x:v>
      </x:c>
      <x:c r="C278" s="96" t="n">
        <x:f>I277</x:f>
        <x:v>0</x:v>
      </x:c>
      <x:c r="D278" s="96" t="n">
        <x:f>IF(C278&lt;=0,0,MIN(C278+E278,IF('Расчёт'!$B$10="Аннуитетный",IF('Расчёт'!$B$18="Сократить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278/('Расчёт'!$B$9*12-A278+1),C278*('Расчёт'!$B$8/1200)*(1+'Расчёт'!$B$8/1200)^('Расчёт'!$B$9*12-A278+1)/((1+'Расчёт'!$B$8/1200)^('Расчёт'!$B$9*12-A278+1)-1))),IF('Расчёт'!$B$18="Сократить срок",'Расчёт'!$I$5/('Расчёт'!$B$9*12)+E278,C278/('Расчёт'!$B$9*12-A278+1)+E278))))</x:f>
        <x:v>0</x:v>
      </x:c>
      <x:c r="E278" s="96" t="n">
        <x:f>IF(C278&gt;0,C278*'Расчёт'!$B$8/1200,0)</x:f>
        <x:v>0</x:v>
      </x:c>
      <x:c r="F278" s="96" t="n">
        <x:f>MAX(MIN(D278-E278,C278),0)</x:f>
        <x:v>0</x:v>
      </x:c>
      <x:c r="G278" s="96" t="n">
        <x:f>MIN(MAX('Расчёт'!$B$14+IF(AND('Расчёт'!$B$16&gt;0,'Расчёт'!$B$17&lt;&gt;"",B278&gt;='Расчёт'!$B$17,B277&lt;'Расчёт'!$B$17),'Расчёт'!$B$16,0),0),MAX(C278-F278,0))</x:f>
        <x:v>0</x:v>
      </x:c>
      <x:c r="H278" s="96" t="n">
        <x:f>IF(C278&gt;0,D278+G278+'Расчёт'!$B$22,0)</x:f>
        <x:v>0</x:v>
      </x:c>
      <x:c r="I278" s="96" t="n">
        <x:f>MAX(C278-F278-G278,0)</x:f>
        <x:v>0</x:v>
      </x:c>
      <x:c r="J278" s="92"/>
      <x:c r="K278" s="96" t="n">
        <x:f>O277</x:f>
        <x:v>0</x:v>
      </x:c>
      <x:c r="L278" s="96" t="n">
        <x:f>IF(K278&lt;=0,0,MIN(K278+M278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278)))</x:f>
        <x:v>0</x:v>
      </x:c>
      <x:c r="M278" s="96" t="n">
        <x:f>IF(K278&gt;0,K278*'Расчёт'!$B$8/1200,0)</x:f>
        <x:v>0</x:v>
      </x:c>
      <x:c r="N278" s="96" t="n">
        <x:f>MAX(MIN(L278-M278,K278),0)</x:f>
        <x:v>0</x:v>
      </x:c>
      <x:c r="O278" s="96" t="n">
        <x:f>MAX(K278-N278,0)</x:f>
        <x:v>0</x:v>
      </x:c>
    </x:row>
    <x:row r="279" ht="18" customHeight="1">
      <x:c r="A279" s="98" t="n">
        <x:f>A278+1</x:f>
        <x:v>275</x:v>
      </x:c>
      <x:c r="B279" s="100" t="n">
        <x:f>DATE(YEAR(B278),MONTH(B278)+1,DAY(B278))</x:f>
        <x:v>54654</x:v>
      </x:c>
      <x:c r="C279" s="96" t="n">
        <x:f>I278</x:f>
        <x:v>0</x:v>
      </x:c>
      <x:c r="D279" s="96" t="n">
        <x:f>IF(C279&lt;=0,0,MIN(C279+E279,IF('Расчёт'!$B$10="Аннуитетный",IF('Расчёт'!$B$18="Сократить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279/('Расчёт'!$B$9*12-A279+1),C279*('Расчёт'!$B$8/1200)*(1+'Расчёт'!$B$8/1200)^('Расчёт'!$B$9*12-A279+1)/((1+'Расчёт'!$B$8/1200)^('Расчёт'!$B$9*12-A279+1)-1))),IF('Расчёт'!$B$18="Сократить срок",'Расчёт'!$I$5/('Расчёт'!$B$9*12)+E279,C279/('Расчёт'!$B$9*12-A279+1)+E279))))</x:f>
        <x:v>0</x:v>
      </x:c>
      <x:c r="E279" s="96" t="n">
        <x:f>IF(C279&gt;0,C279*'Расчёт'!$B$8/1200,0)</x:f>
        <x:v>0</x:v>
      </x:c>
      <x:c r="F279" s="96" t="n">
        <x:f>MAX(MIN(D279-E279,C279),0)</x:f>
        <x:v>0</x:v>
      </x:c>
      <x:c r="G279" s="96" t="n">
        <x:f>MIN(MAX('Расчёт'!$B$14+IF(AND('Расчёт'!$B$16&gt;0,'Расчёт'!$B$17&lt;&gt;"",B279&gt;='Расчёт'!$B$17,B278&lt;'Расчёт'!$B$17),'Расчёт'!$B$16,0),0),MAX(C279-F279,0))</x:f>
        <x:v>0</x:v>
      </x:c>
      <x:c r="H279" s="96" t="n">
        <x:f>IF(C279&gt;0,D279+G279+'Расчёт'!$B$22,0)</x:f>
        <x:v>0</x:v>
      </x:c>
      <x:c r="I279" s="96" t="n">
        <x:f>MAX(C279-F279-G279,0)</x:f>
        <x:v>0</x:v>
      </x:c>
      <x:c r="J279" s="92"/>
      <x:c r="K279" s="96" t="n">
        <x:f>O278</x:f>
        <x:v>0</x:v>
      </x:c>
      <x:c r="L279" s="96" t="n">
        <x:f>IF(K279&lt;=0,0,MIN(K279+M279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279)))</x:f>
        <x:v>0</x:v>
      </x:c>
      <x:c r="M279" s="96" t="n">
        <x:f>IF(K279&gt;0,K279*'Расчёт'!$B$8/1200,0)</x:f>
        <x:v>0</x:v>
      </x:c>
      <x:c r="N279" s="96" t="n">
        <x:f>MAX(MIN(L279-M279,K279),0)</x:f>
        <x:v>0</x:v>
      </x:c>
      <x:c r="O279" s="96" t="n">
        <x:f>MAX(K279-N279,0)</x:f>
        <x:v>0</x:v>
      </x:c>
    </x:row>
    <x:row r="280" ht="18" customHeight="1">
      <x:c r="A280" s="98" t="n">
        <x:f>A279+1</x:f>
        <x:v>276</x:v>
      </x:c>
      <x:c r="B280" s="100" t="n">
        <x:f>DATE(YEAR(B279),MONTH(B279)+1,DAY(B279))</x:f>
        <x:v>54685</x:v>
      </x:c>
      <x:c r="C280" s="96" t="n">
        <x:f>I279</x:f>
        <x:v>0</x:v>
      </x:c>
      <x:c r="D280" s="96" t="n">
        <x:f>IF(C280&lt;=0,0,MIN(C280+E280,IF('Расчёт'!$B$10="Аннуитетный",IF('Расчёт'!$B$18="Сократить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280/('Расчёт'!$B$9*12-A280+1),C280*('Расчёт'!$B$8/1200)*(1+'Расчёт'!$B$8/1200)^('Расчёт'!$B$9*12-A280+1)/((1+'Расчёт'!$B$8/1200)^('Расчёт'!$B$9*12-A280+1)-1))),IF('Расчёт'!$B$18="Сократить срок",'Расчёт'!$I$5/('Расчёт'!$B$9*12)+E280,C280/('Расчёт'!$B$9*12-A280+1)+E280))))</x:f>
        <x:v>0</x:v>
      </x:c>
      <x:c r="E280" s="96" t="n">
        <x:f>IF(C280&gt;0,C280*'Расчёт'!$B$8/1200,0)</x:f>
        <x:v>0</x:v>
      </x:c>
      <x:c r="F280" s="96" t="n">
        <x:f>MAX(MIN(D280-E280,C280),0)</x:f>
        <x:v>0</x:v>
      </x:c>
      <x:c r="G280" s="96" t="n">
        <x:f>MIN(MAX('Расчёт'!$B$14+IF(AND('Расчёт'!$B$16&gt;0,'Расчёт'!$B$17&lt;&gt;"",B280&gt;='Расчёт'!$B$17,B279&lt;'Расчёт'!$B$17),'Расчёт'!$B$16,0),0),MAX(C280-F280,0))</x:f>
        <x:v>0</x:v>
      </x:c>
      <x:c r="H280" s="96" t="n">
        <x:f>IF(C280&gt;0,D280+G280+'Расчёт'!$B$22,0)</x:f>
        <x:v>0</x:v>
      </x:c>
      <x:c r="I280" s="96" t="n">
        <x:f>MAX(C280-F280-G280,0)</x:f>
        <x:v>0</x:v>
      </x:c>
      <x:c r="J280" s="92"/>
      <x:c r="K280" s="96" t="n">
        <x:f>O279</x:f>
        <x:v>0</x:v>
      </x:c>
      <x:c r="L280" s="96" t="n">
        <x:f>IF(K280&lt;=0,0,MIN(K280+M280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280)))</x:f>
        <x:v>0</x:v>
      </x:c>
      <x:c r="M280" s="96" t="n">
        <x:f>IF(K280&gt;0,K280*'Расчёт'!$B$8/1200,0)</x:f>
        <x:v>0</x:v>
      </x:c>
      <x:c r="N280" s="96" t="n">
        <x:f>MAX(MIN(L280-M280,K280),0)</x:f>
        <x:v>0</x:v>
      </x:c>
      <x:c r="O280" s="96" t="n">
        <x:f>MAX(K280-N280,0)</x:f>
        <x:v>0</x:v>
      </x:c>
    </x:row>
    <x:row r="281" ht="18" customHeight="1">
      <x:c r="A281" s="98" t="n">
        <x:f>A280+1</x:f>
        <x:v>277</x:v>
      </x:c>
      <x:c r="B281" s="100" t="n">
        <x:f>DATE(YEAR(B280),MONTH(B280)+1,DAY(B280))</x:f>
        <x:v>54715</x:v>
      </x:c>
      <x:c r="C281" s="96" t="n">
        <x:f>I280</x:f>
        <x:v>0</x:v>
      </x:c>
      <x:c r="D281" s="96" t="n">
        <x:f>IF(C281&lt;=0,0,MIN(C281+E281,IF('Расчёт'!$B$10="Аннуитетный",IF('Расчёт'!$B$18="Сократить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281/('Расчёт'!$B$9*12-A281+1),C281*('Расчёт'!$B$8/1200)*(1+'Расчёт'!$B$8/1200)^('Расчёт'!$B$9*12-A281+1)/((1+'Расчёт'!$B$8/1200)^('Расчёт'!$B$9*12-A281+1)-1))),IF('Расчёт'!$B$18="Сократить срок",'Расчёт'!$I$5/('Расчёт'!$B$9*12)+E281,C281/('Расчёт'!$B$9*12-A281+1)+E281))))</x:f>
        <x:v>0</x:v>
      </x:c>
      <x:c r="E281" s="96" t="n">
        <x:f>IF(C281&gt;0,C281*'Расчёт'!$B$8/1200,0)</x:f>
        <x:v>0</x:v>
      </x:c>
      <x:c r="F281" s="96" t="n">
        <x:f>MAX(MIN(D281-E281,C281),0)</x:f>
        <x:v>0</x:v>
      </x:c>
      <x:c r="G281" s="96" t="n">
        <x:f>MIN(MAX('Расчёт'!$B$14+IF(AND('Расчёт'!$B$16&gt;0,'Расчёт'!$B$17&lt;&gt;"",B281&gt;='Расчёт'!$B$17,B280&lt;'Расчёт'!$B$17),'Расчёт'!$B$16,0),0),MAX(C281-F281,0))</x:f>
        <x:v>0</x:v>
      </x:c>
      <x:c r="H281" s="96" t="n">
        <x:f>IF(C281&gt;0,D281+G281+'Расчёт'!$B$22,0)</x:f>
        <x:v>0</x:v>
      </x:c>
      <x:c r="I281" s="96" t="n">
        <x:f>MAX(C281-F281-G281,0)</x:f>
        <x:v>0</x:v>
      </x:c>
      <x:c r="J281" s="92"/>
      <x:c r="K281" s="96" t="n">
        <x:f>O280</x:f>
        <x:v>0</x:v>
      </x:c>
      <x:c r="L281" s="96" t="n">
        <x:f>IF(K281&lt;=0,0,MIN(K281+M281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281)))</x:f>
        <x:v>0</x:v>
      </x:c>
      <x:c r="M281" s="96" t="n">
        <x:f>IF(K281&gt;0,K281*'Расчёт'!$B$8/1200,0)</x:f>
        <x:v>0</x:v>
      </x:c>
      <x:c r="N281" s="96" t="n">
        <x:f>MAX(MIN(L281-M281,K281),0)</x:f>
        <x:v>0</x:v>
      </x:c>
      <x:c r="O281" s="96" t="n">
        <x:f>MAX(K281-N281,0)</x:f>
        <x:v>0</x:v>
      </x:c>
    </x:row>
    <x:row r="282" ht="18" customHeight="1">
      <x:c r="A282" s="98" t="n">
        <x:f>A281+1</x:f>
        <x:v>278</x:v>
      </x:c>
      <x:c r="B282" s="100" t="n">
        <x:f>DATE(YEAR(B281),MONTH(B281)+1,DAY(B281))</x:f>
        <x:v>54746</x:v>
      </x:c>
      <x:c r="C282" s="96" t="n">
        <x:f>I281</x:f>
        <x:v>0</x:v>
      </x:c>
      <x:c r="D282" s="96" t="n">
        <x:f>IF(C282&lt;=0,0,MIN(C282+E282,IF('Расчёт'!$B$10="Аннуитетный",IF('Расчёт'!$B$18="Сократить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282/('Расчёт'!$B$9*12-A282+1),C282*('Расчёт'!$B$8/1200)*(1+'Расчёт'!$B$8/1200)^('Расчёт'!$B$9*12-A282+1)/((1+'Расчёт'!$B$8/1200)^('Расчёт'!$B$9*12-A282+1)-1))),IF('Расчёт'!$B$18="Сократить срок",'Расчёт'!$I$5/('Расчёт'!$B$9*12)+E282,C282/('Расчёт'!$B$9*12-A282+1)+E282))))</x:f>
        <x:v>0</x:v>
      </x:c>
      <x:c r="E282" s="96" t="n">
        <x:f>IF(C282&gt;0,C282*'Расчёт'!$B$8/1200,0)</x:f>
        <x:v>0</x:v>
      </x:c>
      <x:c r="F282" s="96" t="n">
        <x:f>MAX(MIN(D282-E282,C282),0)</x:f>
        <x:v>0</x:v>
      </x:c>
      <x:c r="G282" s="96" t="n">
        <x:f>MIN(MAX('Расчёт'!$B$14+IF(AND('Расчёт'!$B$16&gt;0,'Расчёт'!$B$17&lt;&gt;"",B282&gt;='Расчёт'!$B$17,B281&lt;'Расчёт'!$B$17),'Расчёт'!$B$16,0),0),MAX(C282-F282,0))</x:f>
        <x:v>0</x:v>
      </x:c>
      <x:c r="H282" s="96" t="n">
        <x:f>IF(C282&gt;0,D282+G282+'Расчёт'!$B$22,0)</x:f>
        <x:v>0</x:v>
      </x:c>
      <x:c r="I282" s="96" t="n">
        <x:f>MAX(C282-F282-G282,0)</x:f>
        <x:v>0</x:v>
      </x:c>
      <x:c r="J282" s="92"/>
      <x:c r="K282" s="96" t="n">
        <x:f>O281</x:f>
        <x:v>0</x:v>
      </x:c>
      <x:c r="L282" s="96" t="n">
        <x:f>IF(K282&lt;=0,0,MIN(K282+M282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282)))</x:f>
        <x:v>0</x:v>
      </x:c>
      <x:c r="M282" s="96" t="n">
        <x:f>IF(K282&gt;0,K282*'Расчёт'!$B$8/1200,0)</x:f>
        <x:v>0</x:v>
      </x:c>
      <x:c r="N282" s="96" t="n">
        <x:f>MAX(MIN(L282-M282,K282),0)</x:f>
        <x:v>0</x:v>
      </x:c>
      <x:c r="O282" s="96" t="n">
        <x:f>MAX(K282-N282,0)</x:f>
        <x:v>0</x:v>
      </x:c>
    </x:row>
    <x:row r="283" ht="18" customHeight="1">
      <x:c r="A283" s="98" t="n">
        <x:f>A282+1</x:f>
        <x:v>279</x:v>
      </x:c>
      <x:c r="B283" s="100" t="n">
        <x:f>DATE(YEAR(B282),MONTH(B282)+1,DAY(B282))</x:f>
        <x:v>54776</x:v>
      </x:c>
      <x:c r="C283" s="96" t="n">
        <x:f>I282</x:f>
        <x:v>0</x:v>
      </x:c>
      <x:c r="D283" s="96" t="n">
        <x:f>IF(C283&lt;=0,0,MIN(C283+E283,IF('Расчёт'!$B$10="Аннуитетный",IF('Расчёт'!$B$18="Сократить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283/('Расчёт'!$B$9*12-A283+1),C283*('Расчёт'!$B$8/1200)*(1+'Расчёт'!$B$8/1200)^('Расчёт'!$B$9*12-A283+1)/((1+'Расчёт'!$B$8/1200)^('Расчёт'!$B$9*12-A283+1)-1))),IF('Расчёт'!$B$18="Сократить срок",'Расчёт'!$I$5/('Расчёт'!$B$9*12)+E283,C283/('Расчёт'!$B$9*12-A283+1)+E283))))</x:f>
        <x:v>0</x:v>
      </x:c>
      <x:c r="E283" s="96" t="n">
        <x:f>IF(C283&gt;0,C283*'Расчёт'!$B$8/1200,0)</x:f>
        <x:v>0</x:v>
      </x:c>
      <x:c r="F283" s="96" t="n">
        <x:f>MAX(MIN(D283-E283,C283),0)</x:f>
        <x:v>0</x:v>
      </x:c>
      <x:c r="G283" s="96" t="n">
        <x:f>MIN(MAX('Расчёт'!$B$14+IF(AND('Расчёт'!$B$16&gt;0,'Расчёт'!$B$17&lt;&gt;"",B283&gt;='Расчёт'!$B$17,B282&lt;'Расчёт'!$B$17),'Расчёт'!$B$16,0),0),MAX(C283-F283,0))</x:f>
        <x:v>0</x:v>
      </x:c>
      <x:c r="H283" s="96" t="n">
        <x:f>IF(C283&gt;0,D283+G283+'Расчёт'!$B$22,0)</x:f>
        <x:v>0</x:v>
      </x:c>
      <x:c r="I283" s="96" t="n">
        <x:f>MAX(C283-F283-G283,0)</x:f>
        <x:v>0</x:v>
      </x:c>
      <x:c r="J283" s="92"/>
      <x:c r="K283" s="96" t="n">
        <x:f>O282</x:f>
        <x:v>0</x:v>
      </x:c>
      <x:c r="L283" s="96" t="n">
        <x:f>IF(K283&lt;=0,0,MIN(K283+M283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283)))</x:f>
        <x:v>0</x:v>
      </x:c>
      <x:c r="M283" s="96" t="n">
        <x:f>IF(K283&gt;0,K283*'Расчёт'!$B$8/1200,0)</x:f>
        <x:v>0</x:v>
      </x:c>
      <x:c r="N283" s="96" t="n">
        <x:f>MAX(MIN(L283-M283,K283),0)</x:f>
        <x:v>0</x:v>
      </x:c>
      <x:c r="O283" s="96" t="n">
        <x:f>MAX(K283-N283,0)</x:f>
        <x:v>0</x:v>
      </x:c>
    </x:row>
    <x:row r="284" ht="18" customHeight="1">
      <x:c r="A284" s="98" t="n">
        <x:f>A283+1</x:f>
        <x:v>280</x:v>
      </x:c>
      <x:c r="B284" s="100" t="n">
        <x:f>DATE(YEAR(B283),MONTH(B283)+1,DAY(B283))</x:f>
        <x:v>54807</x:v>
      </x:c>
      <x:c r="C284" s="96" t="n">
        <x:f>I283</x:f>
        <x:v>0</x:v>
      </x:c>
      <x:c r="D284" s="96" t="n">
        <x:f>IF(C284&lt;=0,0,MIN(C284+E284,IF('Расчёт'!$B$10="Аннуитетный",IF('Расчёт'!$B$18="Сократить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284/('Расчёт'!$B$9*12-A284+1),C284*('Расчёт'!$B$8/1200)*(1+'Расчёт'!$B$8/1200)^('Расчёт'!$B$9*12-A284+1)/((1+'Расчёт'!$B$8/1200)^('Расчёт'!$B$9*12-A284+1)-1))),IF('Расчёт'!$B$18="Сократить срок",'Расчёт'!$I$5/('Расчёт'!$B$9*12)+E284,C284/('Расчёт'!$B$9*12-A284+1)+E284))))</x:f>
        <x:v>0</x:v>
      </x:c>
      <x:c r="E284" s="96" t="n">
        <x:f>IF(C284&gt;0,C284*'Расчёт'!$B$8/1200,0)</x:f>
        <x:v>0</x:v>
      </x:c>
      <x:c r="F284" s="96" t="n">
        <x:f>MAX(MIN(D284-E284,C284),0)</x:f>
        <x:v>0</x:v>
      </x:c>
      <x:c r="G284" s="96" t="n">
        <x:f>MIN(MAX('Расчёт'!$B$14+IF(AND('Расчёт'!$B$16&gt;0,'Расчёт'!$B$17&lt;&gt;"",B284&gt;='Расчёт'!$B$17,B283&lt;'Расчёт'!$B$17),'Расчёт'!$B$16,0),0),MAX(C284-F284,0))</x:f>
        <x:v>0</x:v>
      </x:c>
      <x:c r="H284" s="96" t="n">
        <x:f>IF(C284&gt;0,D284+G284+'Расчёт'!$B$22,0)</x:f>
        <x:v>0</x:v>
      </x:c>
      <x:c r="I284" s="96" t="n">
        <x:f>MAX(C284-F284-G284,0)</x:f>
        <x:v>0</x:v>
      </x:c>
      <x:c r="J284" s="92"/>
      <x:c r="K284" s="96" t="n">
        <x:f>O283</x:f>
        <x:v>0</x:v>
      </x:c>
      <x:c r="L284" s="96" t="n">
        <x:f>IF(K284&lt;=0,0,MIN(K284+M284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284)))</x:f>
        <x:v>0</x:v>
      </x:c>
      <x:c r="M284" s="96" t="n">
        <x:f>IF(K284&gt;0,K284*'Расчёт'!$B$8/1200,0)</x:f>
        <x:v>0</x:v>
      </x:c>
      <x:c r="N284" s="96" t="n">
        <x:f>MAX(MIN(L284-M284,K284),0)</x:f>
        <x:v>0</x:v>
      </x:c>
      <x:c r="O284" s="96" t="n">
        <x:f>MAX(K284-N284,0)</x:f>
        <x:v>0</x:v>
      </x:c>
    </x:row>
    <x:row r="285" ht="18" customHeight="1">
      <x:c r="A285" s="98" t="n">
        <x:f>A284+1</x:f>
        <x:v>281</x:v>
      </x:c>
      <x:c r="B285" s="100" t="n">
        <x:f>DATE(YEAR(B284),MONTH(B284)+1,DAY(B284))</x:f>
        <x:v>54838</x:v>
      </x:c>
      <x:c r="C285" s="96" t="n">
        <x:f>I284</x:f>
        <x:v>0</x:v>
      </x:c>
      <x:c r="D285" s="96" t="n">
        <x:f>IF(C285&lt;=0,0,MIN(C285+E285,IF('Расчёт'!$B$10="Аннуитетный",IF('Расчёт'!$B$18="Сократить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285/('Расчёт'!$B$9*12-A285+1),C285*('Расчёт'!$B$8/1200)*(1+'Расчёт'!$B$8/1200)^('Расчёт'!$B$9*12-A285+1)/((1+'Расчёт'!$B$8/1200)^('Расчёт'!$B$9*12-A285+1)-1))),IF('Расчёт'!$B$18="Сократить срок",'Расчёт'!$I$5/('Расчёт'!$B$9*12)+E285,C285/('Расчёт'!$B$9*12-A285+1)+E285))))</x:f>
        <x:v>0</x:v>
      </x:c>
      <x:c r="E285" s="96" t="n">
        <x:f>IF(C285&gt;0,C285*'Расчёт'!$B$8/1200,0)</x:f>
        <x:v>0</x:v>
      </x:c>
      <x:c r="F285" s="96" t="n">
        <x:f>MAX(MIN(D285-E285,C285),0)</x:f>
        <x:v>0</x:v>
      </x:c>
      <x:c r="G285" s="96" t="n">
        <x:f>MIN(MAX('Расчёт'!$B$14+IF(AND('Расчёт'!$B$16&gt;0,'Расчёт'!$B$17&lt;&gt;"",B285&gt;='Расчёт'!$B$17,B284&lt;'Расчёт'!$B$17),'Расчёт'!$B$16,0),0),MAX(C285-F285,0))</x:f>
        <x:v>0</x:v>
      </x:c>
      <x:c r="H285" s="96" t="n">
        <x:f>IF(C285&gt;0,D285+G285+'Расчёт'!$B$22,0)</x:f>
        <x:v>0</x:v>
      </x:c>
      <x:c r="I285" s="96" t="n">
        <x:f>MAX(C285-F285-G285,0)</x:f>
        <x:v>0</x:v>
      </x:c>
      <x:c r="J285" s="92"/>
      <x:c r="K285" s="96" t="n">
        <x:f>O284</x:f>
        <x:v>0</x:v>
      </x:c>
      <x:c r="L285" s="96" t="n">
        <x:f>IF(K285&lt;=0,0,MIN(K285+M285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285)))</x:f>
        <x:v>0</x:v>
      </x:c>
      <x:c r="M285" s="96" t="n">
        <x:f>IF(K285&gt;0,K285*'Расчёт'!$B$8/1200,0)</x:f>
        <x:v>0</x:v>
      </x:c>
      <x:c r="N285" s="96" t="n">
        <x:f>MAX(MIN(L285-M285,K285),0)</x:f>
        <x:v>0</x:v>
      </x:c>
      <x:c r="O285" s="96" t="n">
        <x:f>MAX(K285-N285,0)</x:f>
        <x:v>0</x:v>
      </x:c>
    </x:row>
    <x:row r="286" ht="18" customHeight="1">
      <x:c r="A286" s="98" t="n">
        <x:f>A285+1</x:f>
        <x:v>282</x:v>
      </x:c>
      <x:c r="B286" s="100" t="n">
        <x:f>DATE(YEAR(B285),MONTH(B285)+1,DAY(B285))</x:f>
        <x:v>54866</x:v>
      </x:c>
      <x:c r="C286" s="96" t="n">
        <x:f>I285</x:f>
        <x:v>0</x:v>
      </x:c>
      <x:c r="D286" s="96" t="n">
        <x:f>IF(C286&lt;=0,0,MIN(C286+E286,IF('Расчёт'!$B$10="Аннуитетный",IF('Расчёт'!$B$18="Сократить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286/('Расчёт'!$B$9*12-A286+1),C286*('Расчёт'!$B$8/1200)*(1+'Расчёт'!$B$8/1200)^('Расчёт'!$B$9*12-A286+1)/((1+'Расчёт'!$B$8/1200)^('Расчёт'!$B$9*12-A286+1)-1))),IF('Расчёт'!$B$18="Сократить срок",'Расчёт'!$I$5/('Расчёт'!$B$9*12)+E286,C286/('Расчёт'!$B$9*12-A286+1)+E286))))</x:f>
        <x:v>0</x:v>
      </x:c>
      <x:c r="E286" s="96" t="n">
        <x:f>IF(C286&gt;0,C286*'Расчёт'!$B$8/1200,0)</x:f>
        <x:v>0</x:v>
      </x:c>
      <x:c r="F286" s="96" t="n">
        <x:f>MAX(MIN(D286-E286,C286),0)</x:f>
        <x:v>0</x:v>
      </x:c>
      <x:c r="G286" s="96" t="n">
        <x:f>MIN(MAX('Расчёт'!$B$14+IF(AND('Расчёт'!$B$16&gt;0,'Расчёт'!$B$17&lt;&gt;"",B286&gt;='Расчёт'!$B$17,B285&lt;'Расчёт'!$B$17),'Расчёт'!$B$16,0),0),MAX(C286-F286,0))</x:f>
        <x:v>0</x:v>
      </x:c>
      <x:c r="H286" s="96" t="n">
        <x:f>IF(C286&gt;0,D286+G286+'Расчёт'!$B$22,0)</x:f>
        <x:v>0</x:v>
      </x:c>
      <x:c r="I286" s="96" t="n">
        <x:f>MAX(C286-F286-G286,0)</x:f>
        <x:v>0</x:v>
      </x:c>
      <x:c r="J286" s="92"/>
      <x:c r="K286" s="96" t="n">
        <x:f>O285</x:f>
        <x:v>0</x:v>
      </x:c>
      <x:c r="L286" s="96" t="n">
        <x:f>IF(K286&lt;=0,0,MIN(K286+M286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286)))</x:f>
        <x:v>0</x:v>
      </x:c>
      <x:c r="M286" s="96" t="n">
        <x:f>IF(K286&gt;0,K286*'Расчёт'!$B$8/1200,0)</x:f>
        <x:v>0</x:v>
      </x:c>
      <x:c r="N286" s="96" t="n">
        <x:f>MAX(MIN(L286-M286,K286),0)</x:f>
        <x:v>0</x:v>
      </x:c>
      <x:c r="O286" s="96" t="n">
        <x:f>MAX(K286-N286,0)</x:f>
        <x:v>0</x:v>
      </x:c>
    </x:row>
    <x:row r="287" ht="18" customHeight="1">
      <x:c r="A287" s="98" t="n">
        <x:f>A286+1</x:f>
        <x:v>283</x:v>
      </x:c>
      <x:c r="B287" s="100" t="n">
        <x:f>DATE(YEAR(B286),MONTH(B286)+1,DAY(B286))</x:f>
        <x:v>54897</x:v>
      </x:c>
      <x:c r="C287" s="96" t="n">
        <x:f>I286</x:f>
        <x:v>0</x:v>
      </x:c>
      <x:c r="D287" s="96" t="n">
        <x:f>IF(C287&lt;=0,0,MIN(C287+E287,IF('Расчёт'!$B$10="Аннуитетный",IF('Расчёт'!$B$18="Сократить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287/('Расчёт'!$B$9*12-A287+1),C287*('Расчёт'!$B$8/1200)*(1+'Расчёт'!$B$8/1200)^('Расчёт'!$B$9*12-A287+1)/((1+'Расчёт'!$B$8/1200)^('Расчёт'!$B$9*12-A287+1)-1))),IF('Расчёт'!$B$18="Сократить срок",'Расчёт'!$I$5/('Расчёт'!$B$9*12)+E287,C287/('Расчёт'!$B$9*12-A287+1)+E287))))</x:f>
        <x:v>0</x:v>
      </x:c>
      <x:c r="E287" s="96" t="n">
        <x:f>IF(C287&gt;0,C287*'Расчёт'!$B$8/1200,0)</x:f>
        <x:v>0</x:v>
      </x:c>
      <x:c r="F287" s="96" t="n">
        <x:f>MAX(MIN(D287-E287,C287),0)</x:f>
        <x:v>0</x:v>
      </x:c>
      <x:c r="G287" s="96" t="n">
        <x:f>MIN(MAX('Расчёт'!$B$14+IF(AND('Расчёт'!$B$16&gt;0,'Расчёт'!$B$17&lt;&gt;"",B287&gt;='Расчёт'!$B$17,B286&lt;'Расчёт'!$B$17),'Расчёт'!$B$16,0),0),MAX(C287-F287,0))</x:f>
        <x:v>0</x:v>
      </x:c>
      <x:c r="H287" s="96" t="n">
        <x:f>IF(C287&gt;0,D287+G287+'Расчёт'!$B$22,0)</x:f>
        <x:v>0</x:v>
      </x:c>
      <x:c r="I287" s="96" t="n">
        <x:f>MAX(C287-F287-G287,0)</x:f>
        <x:v>0</x:v>
      </x:c>
      <x:c r="J287" s="92"/>
      <x:c r="K287" s="96" t="n">
        <x:f>O286</x:f>
        <x:v>0</x:v>
      </x:c>
      <x:c r="L287" s="96" t="n">
        <x:f>IF(K287&lt;=0,0,MIN(K287+M287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287)))</x:f>
        <x:v>0</x:v>
      </x:c>
      <x:c r="M287" s="96" t="n">
        <x:f>IF(K287&gt;0,K287*'Расчёт'!$B$8/1200,0)</x:f>
        <x:v>0</x:v>
      </x:c>
      <x:c r="N287" s="96" t="n">
        <x:f>MAX(MIN(L287-M287,K287),0)</x:f>
        <x:v>0</x:v>
      </x:c>
      <x:c r="O287" s="96" t="n">
        <x:f>MAX(K287-N287,0)</x:f>
        <x:v>0</x:v>
      </x:c>
    </x:row>
    <x:row r="288" ht="18" customHeight="1">
      <x:c r="A288" s="98" t="n">
        <x:f>A287+1</x:f>
        <x:v>284</x:v>
      </x:c>
      <x:c r="B288" s="100" t="n">
        <x:f>DATE(YEAR(B287),MONTH(B287)+1,DAY(B287))</x:f>
        <x:v>54927</x:v>
      </x:c>
      <x:c r="C288" s="96" t="n">
        <x:f>I287</x:f>
        <x:v>0</x:v>
      </x:c>
      <x:c r="D288" s="96" t="n">
        <x:f>IF(C288&lt;=0,0,MIN(C288+E288,IF('Расчёт'!$B$10="Аннуитетный",IF('Расчёт'!$B$18="Сократить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288/('Расчёт'!$B$9*12-A288+1),C288*('Расчёт'!$B$8/1200)*(1+'Расчёт'!$B$8/1200)^('Расчёт'!$B$9*12-A288+1)/((1+'Расчёт'!$B$8/1200)^('Расчёт'!$B$9*12-A288+1)-1))),IF('Расчёт'!$B$18="Сократить срок",'Расчёт'!$I$5/('Расчёт'!$B$9*12)+E288,C288/('Расчёт'!$B$9*12-A288+1)+E288))))</x:f>
        <x:v>0</x:v>
      </x:c>
      <x:c r="E288" s="96" t="n">
        <x:f>IF(C288&gt;0,C288*'Расчёт'!$B$8/1200,0)</x:f>
        <x:v>0</x:v>
      </x:c>
      <x:c r="F288" s="96" t="n">
        <x:f>MAX(MIN(D288-E288,C288),0)</x:f>
        <x:v>0</x:v>
      </x:c>
      <x:c r="G288" s="96" t="n">
        <x:f>MIN(MAX('Расчёт'!$B$14+IF(AND('Расчёт'!$B$16&gt;0,'Расчёт'!$B$17&lt;&gt;"",B288&gt;='Расчёт'!$B$17,B287&lt;'Расчёт'!$B$17),'Расчёт'!$B$16,0),0),MAX(C288-F288,0))</x:f>
        <x:v>0</x:v>
      </x:c>
      <x:c r="H288" s="96" t="n">
        <x:f>IF(C288&gt;0,D288+G288+'Расчёт'!$B$22,0)</x:f>
        <x:v>0</x:v>
      </x:c>
      <x:c r="I288" s="96" t="n">
        <x:f>MAX(C288-F288-G288,0)</x:f>
        <x:v>0</x:v>
      </x:c>
      <x:c r="J288" s="92"/>
      <x:c r="K288" s="96" t="n">
        <x:f>O287</x:f>
        <x:v>0</x:v>
      </x:c>
      <x:c r="L288" s="96" t="n">
        <x:f>IF(K288&lt;=0,0,MIN(K288+M288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288)))</x:f>
        <x:v>0</x:v>
      </x:c>
      <x:c r="M288" s="96" t="n">
        <x:f>IF(K288&gt;0,K288*'Расчёт'!$B$8/1200,0)</x:f>
        <x:v>0</x:v>
      </x:c>
      <x:c r="N288" s="96" t="n">
        <x:f>MAX(MIN(L288-M288,K288),0)</x:f>
        <x:v>0</x:v>
      </x:c>
      <x:c r="O288" s="96" t="n">
        <x:f>MAX(K288-N288,0)</x:f>
        <x:v>0</x:v>
      </x:c>
    </x:row>
    <x:row r="289" ht="18" customHeight="1">
      <x:c r="A289" s="98" t="n">
        <x:f>A288+1</x:f>
        <x:v>285</x:v>
      </x:c>
      <x:c r="B289" s="100" t="n">
        <x:f>DATE(YEAR(B288),MONTH(B288)+1,DAY(B288))</x:f>
        <x:v>54958</x:v>
      </x:c>
      <x:c r="C289" s="96" t="n">
        <x:f>I288</x:f>
        <x:v>0</x:v>
      </x:c>
      <x:c r="D289" s="96" t="n">
        <x:f>IF(C289&lt;=0,0,MIN(C289+E289,IF('Расчёт'!$B$10="Аннуитетный",IF('Расчёт'!$B$18="Сократить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289/('Расчёт'!$B$9*12-A289+1),C289*('Расчёт'!$B$8/1200)*(1+'Расчёт'!$B$8/1200)^('Расчёт'!$B$9*12-A289+1)/((1+'Расчёт'!$B$8/1200)^('Расчёт'!$B$9*12-A289+1)-1))),IF('Расчёт'!$B$18="Сократить срок",'Расчёт'!$I$5/('Расчёт'!$B$9*12)+E289,C289/('Расчёт'!$B$9*12-A289+1)+E289))))</x:f>
        <x:v>0</x:v>
      </x:c>
      <x:c r="E289" s="96" t="n">
        <x:f>IF(C289&gt;0,C289*'Расчёт'!$B$8/1200,0)</x:f>
        <x:v>0</x:v>
      </x:c>
      <x:c r="F289" s="96" t="n">
        <x:f>MAX(MIN(D289-E289,C289),0)</x:f>
        <x:v>0</x:v>
      </x:c>
      <x:c r="G289" s="96" t="n">
        <x:f>MIN(MAX('Расчёт'!$B$14+IF(AND('Расчёт'!$B$16&gt;0,'Расчёт'!$B$17&lt;&gt;"",B289&gt;='Расчёт'!$B$17,B288&lt;'Расчёт'!$B$17),'Расчёт'!$B$16,0),0),MAX(C289-F289,0))</x:f>
        <x:v>0</x:v>
      </x:c>
      <x:c r="H289" s="96" t="n">
        <x:f>IF(C289&gt;0,D289+G289+'Расчёт'!$B$22,0)</x:f>
        <x:v>0</x:v>
      </x:c>
      <x:c r="I289" s="96" t="n">
        <x:f>MAX(C289-F289-G289,0)</x:f>
        <x:v>0</x:v>
      </x:c>
      <x:c r="J289" s="92"/>
      <x:c r="K289" s="96" t="n">
        <x:f>O288</x:f>
        <x:v>0</x:v>
      </x:c>
      <x:c r="L289" s="96" t="n">
        <x:f>IF(K289&lt;=0,0,MIN(K289+M289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289)))</x:f>
        <x:v>0</x:v>
      </x:c>
      <x:c r="M289" s="96" t="n">
        <x:f>IF(K289&gt;0,K289*'Расчёт'!$B$8/1200,0)</x:f>
        <x:v>0</x:v>
      </x:c>
      <x:c r="N289" s="96" t="n">
        <x:f>MAX(MIN(L289-M289,K289),0)</x:f>
        <x:v>0</x:v>
      </x:c>
      <x:c r="O289" s="96" t="n">
        <x:f>MAX(K289-N289,0)</x:f>
        <x:v>0</x:v>
      </x:c>
    </x:row>
    <x:row r="290" ht="18" customHeight="1">
      <x:c r="A290" s="98" t="n">
        <x:f>A289+1</x:f>
        <x:v>286</x:v>
      </x:c>
      <x:c r="B290" s="100" t="n">
        <x:f>DATE(YEAR(B289),MONTH(B289)+1,DAY(B289))</x:f>
        <x:v>54988</x:v>
      </x:c>
      <x:c r="C290" s="96" t="n">
        <x:f>I289</x:f>
        <x:v>0</x:v>
      </x:c>
      <x:c r="D290" s="96" t="n">
        <x:f>IF(C290&lt;=0,0,MIN(C290+E290,IF('Расчёт'!$B$10="Аннуитетный",IF('Расчёт'!$B$18="Сократить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290/('Расчёт'!$B$9*12-A290+1),C290*('Расчёт'!$B$8/1200)*(1+'Расчёт'!$B$8/1200)^('Расчёт'!$B$9*12-A290+1)/((1+'Расчёт'!$B$8/1200)^('Расчёт'!$B$9*12-A290+1)-1))),IF('Расчёт'!$B$18="Сократить срок",'Расчёт'!$I$5/('Расчёт'!$B$9*12)+E290,C290/('Расчёт'!$B$9*12-A290+1)+E290))))</x:f>
        <x:v>0</x:v>
      </x:c>
      <x:c r="E290" s="96" t="n">
        <x:f>IF(C290&gt;0,C290*'Расчёт'!$B$8/1200,0)</x:f>
        <x:v>0</x:v>
      </x:c>
      <x:c r="F290" s="96" t="n">
        <x:f>MAX(MIN(D290-E290,C290),0)</x:f>
        <x:v>0</x:v>
      </x:c>
      <x:c r="G290" s="96" t="n">
        <x:f>MIN(MAX('Расчёт'!$B$14+IF(AND('Расчёт'!$B$16&gt;0,'Расчёт'!$B$17&lt;&gt;"",B290&gt;='Расчёт'!$B$17,B289&lt;'Расчёт'!$B$17),'Расчёт'!$B$16,0),0),MAX(C290-F290,0))</x:f>
        <x:v>0</x:v>
      </x:c>
      <x:c r="H290" s="96" t="n">
        <x:f>IF(C290&gt;0,D290+G290+'Расчёт'!$B$22,0)</x:f>
        <x:v>0</x:v>
      </x:c>
      <x:c r="I290" s="96" t="n">
        <x:f>MAX(C290-F290-G290,0)</x:f>
        <x:v>0</x:v>
      </x:c>
      <x:c r="J290" s="92"/>
      <x:c r="K290" s="96" t="n">
        <x:f>O289</x:f>
        <x:v>0</x:v>
      </x:c>
      <x:c r="L290" s="96" t="n">
        <x:f>IF(K290&lt;=0,0,MIN(K290+M290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290)))</x:f>
        <x:v>0</x:v>
      </x:c>
      <x:c r="M290" s="96" t="n">
        <x:f>IF(K290&gt;0,K290*'Расчёт'!$B$8/1200,0)</x:f>
        <x:v>0</x:v>
      </x:c>
      <x:c r="N290" s="96" t="n">
        <x:f>MAX(MIN(L290-M290,K290),0)</x:f>
        <x:v>0</x:v>
      </x:c>
      <x:c r="O290" s="96" t="n">
        <x:f>MAX(K290-N290,0)</x:f>
        <x:v>0</x:v>
      </x:c>
    </x:row>
    <x:row r="291" ht="18" customHeight="1">
      <x:c r="A291" s="98" t="n">
        <x:f>A290+1</x:f>
        <x:v>287</x:v>
      </x:c>
      <x:c r="B291" s="100" t="n">
        <x:f>DATE(YEAR(B290),MONTH(B290)+1,DAY(B290))</x:f>
        <x:v>55019</x:v>
      </x:c>
      <x:c r="C291" s="96" t="n">
        <x:f>I290</x:f>
        <x:v>0</x:v>
      </x:c>
      <x:c r="D291" s="96" t="n">
        <x:f>IF(C291&lt;=0,0,MIN(C291+E291,IF('Расчёт'!$B$10="Аннуитетный",IF('Расчёт'!$B$18="Сократить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291/('Расчёт'!$B$9*12-A291+1),C291*('Расчёт'!$B$8/1200)*(1+'Расчёт'!$B$8/1200)^('Расчёт'!$B$9*12-A291+1)/((1+'Расчёт'!$B$8/1200)^('Расчёт'!$B$9*12-A291+1)-1))),IF('Расчёт'!$B$18="Сократить срок",'Расчёт'!$I$5/('Расчёт'!$B$9*12)+E291,C291/('Расчёт'!$B$9*12-A291+1)+E291))))</x:f>
        <x:v>0</x:v>
      </x:c>
      <x:c r="E291" s="96" t="n">
        <x:f>IF(C291&gt;0,C291*'Расчёт'!$B$8/1200,0)</x:f>
        <x:v>0</x:v>
      </x:c>
      <x:c r="F291" s="96" t="n">
        <x:f>MAX(MIN(D291-E291,C291),0)</x:f>
        <x:v>0</x:v>
      </x:c>
      <x:c r="G291" s="96" t="n">
        <x:f>MIN(MAX('Расчёт'!$B$14+IF(AND('Расчёт'!$B$16&gt;0,'Расчёт'!$B$17&lt;&gt;"",B291&gt;='Расчёт'!$B$17,B290&lt;'Расчёт'!$B$17),'Расчёт'!$B$16,0),0),MAX(C291-F291,0))</x:f>
        <x:v>0</x:v>
      </x:c>
      <x:c r="H291" s="96" t="n">
        <x:f>IF(C291&gt;0,D291+G291+'Расчёт'!$B$22,0)</x:f>
        <x:v>0</x:v>
      </x:c>
      <x:c r="I291" s="96" t="n">
        <x:f>MAX(C291-F291-G291,0)</x:f>
        <x:v>0</x:v>
      </x:c>
      <x:c r="J291" s="92"/>
      <x:c r="K291" s="96" t="n">
        <x:f>O290</x:f>
        <x:v>0</x:v>
      </x:c>
      <x:c r="L291" s="96" t="n">
        <x:f>IF(K291&lt;=0,0,MIN(K291+M291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291)))</x:f>
        <x:v>0</x:v>
      </x:c>
      <x:c r="M291" s="96" t="n">
        <x:f>IF(K291&gt;0,K291*'Расчёт'!$B$8/1200,0)</x:f>
        <x:v>0</x:v>
      </x:c>
      <x:c r="N291" s="96" t="n">
        <x:f>MAX(MIN(L291-M291,K291),0)</x:f>
        <x:v>0</x:v>
      </x:c>
      <x:c r="O291" s="96" t="n">
        <x:f>MAX(K291-N291,0)</x:f>
        <x:v>0</x:v>
      </x:c>
    </x:row>
    <x:row r="292" ht="18" customHeight="1">
      <x:c r="A292" s="98" t="n">
        <x:f>A291+1</x:f>
        <x:v>288</x:v>
      </x:c>
      <x:c r="B292" s="100" t="n">
        <x:f>DATE(YEAR(B291),MONTH(B291)+1,DAY(B291))</x:f>
        <x:v>55050</x:v>
      </x:c>
      <x:c r="C292" s="96" t="n">
        <x:f>I291</x:f>
        <x:v>0</x:v>
      </x:c>
      <x:c r="D292" s="96" t="n">
        <x:f>IF(C292&lt;=0,0,MIN(C292+E292,IF('Расчёт'!$B$10="Аннуитетный",IF('Расчёт'!$B$18="Сократить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292/('Расчёт'!$B$9*12-A292+1),C292*('Расчёт'!$B$8/1200)*(1+'Расчёт'!$B$8/1200)^('Расчёт'!$B$9*12-A292+1)/((1+'Расчёт'!$B$8/1200)^('Расчёт'!$B$9*12-A292+1)-1))),IF('Расчёт'!$B$18="Сократить срок",'Расчёт'!$I$5/('Расчёт'!$B$9*12)+E292,C292/('Расчёт'!$B$9*12-A292+1)+E292))))</x:f>
        <x:v>0</x:v>
      </x:c>
      <x:c r="E292" s="96" t="n">
        <x:f>IF(C292&gt;0,C292*'Расчёт'!$B$8/1200,0)</x:f>
        <x:v>0</x:v>
      </x:c>
      <x:c r="F292" s="96" t="n">
        <x:f>MAX(MIN(D292-E292,C292),0)</x:f>
        <x:v>0</x:v>
      </x:c>
      <x:c r="G292" s="96" t="n">
        <x:f>MIN(MAX('Расчёт'!$B$14+IF(AND('Расчёт'!$B$16&gt;0,'Расчёт'!$B$17&lt;&gt;"",B292&gt;='Расчёт'!$B$17,B291&lt;'Расчёт'!$B$17),'Расчёт'!$B$16,0),0),MAX(C292-F292,0))</x:f>
        <x:v>0</x:v>
      </x:c>
      <x:c r="H292" s="96" t="n">
        <x:f>IF(C292&gt;0,D292+G292+'Расчёт'!$B$22,0)</x:f>
        <x:v>0</x:v>
      </x:c>
      <x:c r="I292" s="96" t="n">
        <x:f>MAX(C292-F292-G292,0)</x:f>
        <x:v>0</x:v>
      </x:c>
      <x:c r="J292" s="92"/>
      <x:c r="K292" s="96" t="n">
        <x:f>O291</x:f>
        <x:v>0</x:v>
      </x:c>
      <x:c r="L292" s="96" t="n">
        <x:f>IF(K292&lt;=0,0,MIN(K292+M292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292)))</x:f>
        <x:v>0</x:v>
      </x:c>
      <x:c r="M292" s="96" t="n">
        <x:f>IF(K292&gt;0,K292*'Расчёт'!$B$8/1200,0)</x:f>
        <x:v>0</x:v>
      </x:c>
      <x:c r="N292" s="96" t="n">
        <x:f>MAX(MIN(L292-M292,K292),0)</x:f>
        <x:v>0</x:v>
      </x:c>
      <x:c r="O292" s="96" t="n">
        <x:f>MAX(K292-N292,0)</x:f>
        <x:v>0</x:v>
      </x:c>
    </x:row>
    <x:row r="293" ht="18" customHeight="1">
      <x:c r="A293" s="98" t="n">
        <x:f>A292+1</x:f>
        <x:v>289</x:v>
      </x:c>
      <x:c r="B293" s="100" t="n">
        <x:f>DATE(YEAR(B292),MONTH(B292)+1,DAY(B292))</x:f>
        <x:v>55080</x:v>
      </x:c>
      <x:c r="C293" s="96" t="n">
        <x:f>I292</x:f>
        <x:v>0</x:v>
      </x:c>
      <x:c r="D293" s="96" t="n">
        <x:f>IF(C293&lt;=0,0,MIN(C293+E293,IF('Расчёт'!$B$10="Аннуитетный",IF('Расчёт'!$B$18="Сократить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293/('Расчёт'!$B$9*12-A293+1),C293*('Расчёт'!$B$8/1200)*(1+'Расчёт'!$B$8/1200)^('Расчёт'!$B$9*12-A293+1)/((1+'Расчёт'!$B$8/1200)^('Расчёт'!$B$9*12-A293+1)-1))),IF('Расчёт'!$B$18="Сократить срок",'Расчёт'!$I$5/('Расчёт'!$B$9*12)+E293,C293/('Расчёт'!$B$9*12-A293+1)+E293))))</x:f>
        <x:v>0</x:v>
      </x:c>
      <x:c r="E293" s="96" t="n">
        <x:f>IF(C293&gt;0,C293*'Расчёт'!$B$8/1200,0)</x:f>
        <x:v>0</x:v>
      </x:c>
      <x:c r="F293" s="96" t="n">
        <x:f>MAX(MIN(D293-E293,C293),0)</x:f>
        <x:v>0</x:v>
      </x:c>
      <x:c r="G293" s="96" t="n">
        <x:f>MIN(MAX('Расчёт'!$B$14+IF(AND('Расчёт'!$B$16&gt;0,'Расчёт'!$B$17&lt;&gt;"",B293&gt;='Расчёт'!$B$17,B292&lt;'Расчёт'!$B$17),'Расчёт'!$B$16,0),0),MAX(C293-F293,0))</x:f>
        <x:v>0</x:v>
      </x:c>
      <x:c r="H293" s="96" t="n">
        <x:f>IF(C293&gt;0,D293+G293+'Расчёт'!$B$22,0)</x:f>
        <x:v>0</x:v>
      </x:c>
      <x:c r="I293" s="96" t="n">
        <x:f>MAX(C293-F293-G293,0)</x:f>
        <x:v>0</x:v>
      </x:c>
      <x:c r="J293" s="92"/>
      <x:c r="K293" s="96" t="n">
        <x:f>O292</x:f>
        <x:v>0</x:v>
      </x:c>
      <x:c r="L293" s="96" t="n">
        <x:f>IF(K293&lt;=0,0,MIN(K293+M293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293)))</x:f>
        <x:v>0</x:v>
      </x:c>
      <x:c r="M293" s="96" t="n">
        <x:f>IF(K293&gt;0,K293*'Расчёт'!$B$8/1200,0)</x:f>
        <x:v>0</x:v>
      </x:c>
      <x:c r="N293" s="96" t="n">
        <x:f>MAX(MIN(L293-M293,K293),0)</x:f>
        <x:v>0</x:v>
      </x:c>
      <x:c r="O293" s="96" t="n">
        <x:f>MAX(K293-N293,0)</x:f>
        <x:v>0</x:v>
      </x:c>
    </x:row>
    <x:row r="294" ht="18" customHeight="1">
      <x:c r="A294" s="98" t="n">
        <x:f>A293+1</x:f>
        <x:v>290</x:v>
      </x:c>
      <x:c r="B294" s="100" t="n">
        <x:f>DATE(YEAR(B293),MONTH(B293)+1,DAY(B293))</x:f>
        <x:v>55111</x:v>
      </x:c>
      <x:c r="C294" s="96" t="n">
        <x:f>I293</x:f>
        <x:v>0</x:v>
      </x:c>
      <x:c r="D294" s="96" t="n">
        <x:f>IF(C294&lt;=0,0,MIN(C294+E294,IF('Расчёт'!$B$10="Аннуитетный",IF('Расчёт'!$B$18="Сократить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294/('Расчёт'!$B$9*12-A294+1),C294*('Расчёт'!$B$8/1200)*(1+'Расчёт'!$B$8/1200)^('Расчёт'!$B$9*12-A294+1)/((1+'Расчёт'!$B$8/1200)^('Расчёт'!$B$9*12-A294+1)-1))),IF('Расчёт'!$B$18="Сократить срок",'Расчёт'!$I$5/('Расчёт'!$B$9*12)+E294,C294/('Расчёт'!$B$9*12-A294+1)+E294))))</x:f>
        <x:v>0</x:v>
      </x:c>
      <x:c r="E294" s="96" t="n">
        <x:f>IF(C294&gt;0,C294*'Расчёт'!$B$8/1200,0)</x:f>
        <x:v>0</x:v>
      </x:c>
      <x:c r="F294" s="96" t="n">
        <x:f>MAX(MIN(D294-E294,C294),0)</x:f>
        <x:v>0</x:v>
      </x:c>
      <x:c r="G294" s="96" t="n">
        <x:f>MIN(MAX('Расчёт'!$B$14+IF(AND('Расчёт'!$B$16&gt;0,'Расчёт'!$B$17&lt;&gt;"",B294&gt;='Расчёт'!$B$17,B293&lt;'Расчёт'!$B$17),'Расчёт'!$B$16,0),0),MAX(C294-F294,0))</x:f>
        <x:v>0</x:v>
      </x:c>
      <x:c r="H294" s="96" t="n">
        <x:f>IF(C294&gt;0,D294+G294+'Расчёт'!$B$22,0)</x:f>
        <x:v>0</x:v>
      </x:c>
      <x:c r="I294" s="96" t="n">
        <x:f>MAX(C294-F294-G294,0)</x:f>
        <x:v>0</x:v>
      </x:c>
      <x:c r="J294" s="92"/>
      <x:c r="K294" s="96" t="n">
        <x:f>O293</x:f>
        <x:v>0</x:v>
      </x:c>
      <x:c r="L294" s="96" t="n">
        <x:f>IF(K294&lt;=0,0,MIN(K294+M294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294)))</x:f>
        <x:v>0</x:v>
      </x:c>
      <x:c r="M294" s="96" t="n">
        <x:f>IF(K294&gt;0,K294*'Расчёт'!$B$8/1200,0)</x:f>
        <x:v>0</x:v>
      </x:c>
      <x:c r="N294" s="96" t="n">
        <x:f>MAX(MIN(L294-M294,K294),0)</x:f>
        <x:v>0</x:v>
      </x:c>
      <x:c r="O294" s="96" t="n">
        <x:f>MAX(K294-N294,0)</x:f>
        <x:v>0</x:v>
      </x:c>
    </x:row>
    <x:row r="295" ht="18" customHeight="1">
      <x:c r="A295" s="98" t="n">
        <x:f>A294+1</x:f>
        <x:v>291</x:v>
      </x:c>
      <x:c r="B295" s="100" t="n">
        <x:f>DATE(YEAR(B294),MONTH(B294)+1,DAY(B294))</x:f>
        <x:v>55141</x:v>
      </x:c>
      <x:c r="C295" s="96" t="n">
        <x:f>I294</x:f>
        <x:v>0</x:v>
      </x:c>
      <x:c r="D295" s="96" t="n">
        <x:f>IF(C295&lt;=0,0,MIN(C295+E295,IF('Расчёт'!$B$10="Аннуитетный",IF('Расчёт'!$B$18="Сократить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295/('Расчёт'!$B$9*12-A295+1),C295*('Расчёт'!$B$8/1200)*(1+'Расчёт'!$B$8/1200)^('Расчёт'!$B$9*12-A295+1)/((1+'Расчёт'!$B$8/1200)^('Расчёт'!$B$9*12-A295+1)-1))),IF('Расчёт'!$B$18="Сократить срок",'Расчёт'!$I$5/('Расчёт'!$B$9*12)+E295,C295/('Расчёт'!$B$9*12-A295+1)+E295))))</x:f>
        <x:v>0</x:v>
      </x:c>
      <x:c r="E295" s="96" t="n">
        <x:f>IF(C295&gt;0,C295*'Расчёт'!$B$8/1200,0)</x:f>
        <x:v>0</x:v>
      </x:c>
      <x:c r="F295" s="96" t="n">
        <x:f>MAX(MIN(D295-E295,C295),0)</x:f>
        <x:v>0</x:v>
      </x:c>
      <x:c r="G295" s="96" t="n">
        <x:f>MIN(MAX('Расчёт'!$B$14+IF(AND('Расчёт'!$B$16&gt;0,'Расчёт'!$B$17&lt;&gt;"",B295&gt;='Расчёт'!$B$17,B294&lt;'Расчёт'!$B$17),'Расчёт'!$B$16,0),0),MAX(C295-F295,0))</x:f>
        <x:v>0</x:v>
      </x:c>
      <x:c r="H295" s="96" t="n">
        <x:f>IF(C295&gt;0,D295+G295+'Расчёт'!$B$22,0)</x:f>
        <x:v>0</x:v>
      </x:c>
      <x:c r="I295" s="96" t="n">
        <x:f>MAX(C295-F295-G295,0)</x:f>
        <x:v>0</x:v>
      </x:c>
      <x:c r="J295" s="92"/>
      <x:c r="K295" s="96" t="n">
        <x:f>O294</x:f>
        <x:v>0</x:v>
      </x:c>
      <x:c r="L295" s="96" t="n">
        <x:f>IF(K295&lt;=0,0,MIN(K295+M295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295)))</x:f>
        <x:v>0</x:v>
      </x:c>
      <x:c r="M295" s="96" t="n">
        <x:f>IF(K295&gt;0,K295*'Расчёт'!$B$8/1200,0)</x:f>
        <x:v>0</x:v>
      </x:c>
      <x:c r="N295" s="96" t="n">
        <x:f>MAX(MIN(L295-M295,K295),0)</x:f>
        <x:v>0</x:v>
      </x:c>
      <x:c r="O295" s="96" t="n">
        <x:f>MAX(K295-N295,0)</x:f>
        <x:v>0</x:v>
      </x:c>
    </x:row>
    <x:row r="296" ht="18" customHeight="1">
      <x:c r="A296" s="98" t="n">
        <x:f>A295+1</x:f>
        <x:v>292</x:v>
      </x:c>
      <x:c r="B296" s="100" t="n">
        <x:f>DATE(YEAR(B295),MONTH(B295)+1,DAY(B295))</x:f>
        <x:v>55172</x:v>
      </x:c>
      <x:c r="C296" s="96" t="n">
        <x:f>I295</x:f>
        <x:v>0</x:v>
      </x:c>
      <x:c r="D296" s="96" t="n">
        <x:f>IF(C296&lt;=0,0,MIN(C296+E296,IF('Расчёт'!$B$10="Аннуитетный",IF('Расчёт'!$B$18="Сократить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296/('Расчёт'!$B$9*12-A296+1),C296*('Расчёт'!$B$8/1200)*(1+'Расчёт'!$B$8/1200)^('Расчёт'!$B$9*12-A296+1)/((1+'Расчёт'!$B$8/1200)^('Расчёт'!$B$9*12-A296+1)-1))),IF('Расчёт'!$B$18="Сократить срок",'Расчёт'!$I$5/('Расчёт'!$B$9*12)+E296,C296/('Расчёт'!$B$9*12-A296+1)+E296))))</x:f>
        <x:v>0</x:v>
      </x:c>
      <x:c r="E296" s="96" t="n">
        <x:f>IF(C296&gt;0,C296*'Расчёт'!$B$8/1200,0)</x:f>
        <x:v>0</x:v>
      </x:c>
      <x:c r="F296" s="96" t="n">
        <x:f>MAX(MIN(D296-E296,C296),0)</x:f>
        <x:v>0</x:v>
      </x:c>
      <x:c r="G296" s="96" t="n">
        <x:f>MIN(MAX('Расчёт'!$B$14+IF(AND('Расчёт'!$B$16&gt;0,'Расчёт'!$B$17&lt;&gt;"",B296&gt;='Расчёт'!$B$17,B295&lt;'Расчёт'!$B$17),'Расчёт'!$B$16,0),0),MAX(C296-F296,0))</x:f>
        <x:v>0</x:v>
      </x:c>
      <x:c r="H296" s="96" t="n">
        <x:f>IF(C296&gt;0,D296+G296+'Расчёт'!$B$22,0)</x:f>
        <x:v>0</x:v>
      </x:c>
      <x:c r="I296" s="96" t="n">
        <x:f>MAX(C296-F296-G296,0)</x:f>
        <x:v>0</x:v>
      </x:c>
      <x:c r="J296" s="92"/>
      <x:c r="K296" s="96" t="n">
        <x:f>O295</x:f>
        <x:v>0</x:v>
      </x:c>
      <x:c r="L296" s="96" t="n">
        <x:f>IF(K296&lt;=0,0,MIN(K296+M296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296)))</x:f>
        <x:v>0</x:v>
      </x:c>
      <x:c r="M296" s="96" t="n">
        <x:f>IF(K296&gt;0,K296*'Расчёт'!$B$8/1200,0)</x:f>
        <x:v>0</x:v>
      </x:c>
      <x:c r="N296" s="96" t="n">
        <x:f>MAX(MIN(L296-M296,K296),0)</x:f>
        <x:v>0</x:v>
      </x:c>
      <x:c r="O296" s="96" t="n">
        <x:f>MAX(K296-N296,0)</x:f>
        <x:v>0</x:v>
      </x:c>
    </x:row>
    <x:row r="297" ht="18" customHeight="1">
      <x:c r="A297" s="98" t="n">
        <x:f>A296+1</x:f>
        <x:v>293</x:v>
      </x:c>
      <x:c r="B297" s="100" t="n">
        <x:f>DATE(YEAR(B296),MONTH(B296)+1,DAY(B296))</x:f>
        <x:v>55203</x:v>
      </x:c>
      <x:c r="C297" s="96" t="n">
        <x:f>I296</x:f>
        <x:v>0</x:v>
      </x:c>
      <x:c r="D297" s="96" t="n">
        <x:f>IF(C297&lt;=0,0,MIN(C297+E297,IF('Расчёт'!$B$10="Аннуитетный",IF('Расчёт'!$B$18="Сократить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297/('Расчёт'!$B$9*12-A297+1),C297*('Расчёт'!$B$8/1200)*(1+'Расчёт'!$B$8/1200)^('Расчёт'!$B$9*12-A297+1)/((1+'Расчёт'!$B$8/1200)^('Расчёт'!$B$9*12-A297+1)-1))),IF('Расчёт'!$B$18="Сократить срок",'Расчёт'!$I$5/('Расчёт'!$B$9*12)+E297,C297/('Расчёт'!$B$9*12-A297+1)+E297))))</x:f>
        <x:v>0</x:v>
      </x:c>
      <x:c r="E297" s="96" t="n">
        <x:f>IF(C297&gt;0,C297*'Расчёт'!$B$8/1200,0)</x:f>
        <x:v>0</x:v>
      </x:c>
      <x:c r="F297" s="96" t="n">
        <x:f>MAX(MIN(D297-E297,C297),0)</x:f>
        <x:v>0</x:v>
      </x:c>
      <x:c r="G297" s="96" t="n">
        <x:f>MIN(MAX('Расчёт'!$B$14+IF(AND('Расчёт'!$B$16&gt;0,'Расчёт'!$B$17&lt;&gt;"",B297&gt;='Расчёт'!$B$17,B296&lt;'Расчёт'!$B$17),'Расчёт'!$B$16,0),0),MAX(C297-F297,0))</x:f>
        <x:v>0</x:v>
      </x:c>
      <x:c r="H297" s="96" t="n">
        <x:f>IF(C297&gt;0,D297+G297+'Расчёт'!$B$22,0)</x:f>
        <x:v>0</x:v>
      </x:c>
      <x:c r="I297" s="96" t="n">
        <x:f>MAX(C297-F297-G297,0)</x:f>
        <x:v>0</x:v>
      </x:c>
      <x:c r="J297" s="92"/>
      <x:c r="K297" s="96" t="n">
        <x:f>O296</x:f>
        <x:v>0</x:v>
      </x:c>
      <x:c r="L297" s="96" t="n">
        <x:f>IF(K297&lt;=0,0,MIN(K297+M297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297)))</x:f>
        <x:v>0</x:v>
      </x:c>
      <x:c r="M297" s="96" t="n">
        <x:f>IF(K297&gt;0,K297*'Расчёт'!$B$8/1200,0)</x:f>
        <x:v>0</x:v>
      </x:c>
      <x:c r="N297" s="96" t="n">
        <x:f>MAX(MIN(L297-M297,K297),0)</x:f>
        <x:v>0</x:v>
      </x:c>
      <x:c r="O297" s="96" t="n">
        <x:f>MAX(K297-N297,0)</x:f>
        <x:v>0</x:v>
      </x:c>
    </x:row>
    <x:row r="298" ht="18" customHeight="1">
      <x:c r="A298" s="98" t="n">
        <x:f>A297+1</x:f>
        <x:v>294</x:v>
      </x:c>
      <x:c r="B298" s="100" t="n">
        <x:f>DATE(YEAR(B297),MONTH(B297)+1,DAY(B297))</x:f>
        <x:v>55231</x:v>
      </x:c>
      <x:c r="C298" s="96" t="n">
        <x:f>I297</x:f>
        <x:v>0</x:v>
      </x:c>
      <x:c r="D298" s="96" t="n">
        <x:f>IF(C298&lt;=0,0,MIN(C298+E298,IF('Расчёт'!$B$10="Аннуитетный",IF('Расчёт'!$B$18="Сократить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298/('Расчёт'!$B$9*12-A298+1),C298*('Расчёт'!$B$8/1200)*(1+'Расчёт'!$B$8/1200)^('Расчёт'!$B$9*12-A298+1)/((1+'Расчёт'!$B$8/1200)^('Расчёт'!$B$9*12-A298+1)-1))),IF('Расчёт'!$B$18="Сократить срок",'Расчёт'!$I$5/('Расчёт'!$B$9*12)+E298,C298/('Расчёт'!$B$9*12-A298+1)+E298))))</x:f>
        <x:v>0</x:v>
      </x:c>
      <x:c r="E298" s="96" t="n">
        <x:f>IF(C298&gt;0,C298*'Расчёт'!$B$8/1200,0)</x:f>
        <x:v>0</x:v>
      </x:c>
      <x:c r="F298" s="96" t="n">
        <x:f>MAX(MIN(D298-E298,C298),0)</x:f>
        <x:v>0</x:v>
      </x:c>
      <x:c r="G298" s="96" t="n">
        <x:f>MIN(MAX('Расчёт'!$B$14+IF(AND('Расчёт'!$B$16&gt;0,'Расчёт'!$B$17&lt;&gt;"",B298&gt;='Расчёт'!$B$17,B297&lt;'Расчёт'!$B$17),'Расчёт'!$B$16,0),0),MAX(C298-F298,0))</x:f>
        <x:v>0</x:v>
      </x:c>
      <x:c r="H298" s="96" t="n">
        <x:f>IF(C298&gt;0,D298+G298+'Расчёт'!$B$22,0)</x:f>
        <x:v>0</x:v>
      </x:c>
      <x:c r="I298" s="96" t="n">
        <x:f>MAX(C298-F298-G298,0)</x:f>
        <x:v>0</x:v>
      </x:c>
      <x:c r="J298" s="92"/>
      <x:c r="K298" s="96" t="n">
        <x:f>O297</x:f>
        <x:v>0</x:v>
      </x:c>
      <x:c r="L298" s="96" t="n">
        <x:f>IF(K298&lt;=0,0,MIN(K298+M298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298)))</x:f>
        <x:v>0</x:v>
      </x:c>
      <x:c r="M298" s="96" t="n">
        <x:f>IF(K298&gt;0,K298*'Расчёт'!$B$8/1200,0)</x:f>
        <x:v>0</x:v>
      </x:c>
      <x:c r="N298" s="96" t="n">
        <x:f>MAX(MIN(L298-M298,K298),0)</x:f>
        <x:v>0</x:v>
      </x:c>
      <x:c r="O298" s="96" t="n">
        <x:f>MAX(K298-N298,0)</x:f>
        <x:v>0</x:v>
      </x:c>
    </x:row>
    <x:row r="299" ht="18" customHeight="1">
      <x:c r="A299" s="98" t="n">
        <x:f>A298+1</x:f>
        <x:v>295</x:v>
      </x:c>
      <x:c r="B299" s="100" t="n">
        <x:f>DATE(YEAR(B298),MONTH(B298)+1,DAY(B298))</x:f>
        <x:v>55262</x:v>
      </x:c>
      <x:c r="C299" s="96" t="n">
        <x:f>I298</x:f>
        <x:v>0</x:v>
      </x:c>
      <x:c r="D299" s="96" t="n">
        <x:f>IF(C299&lt;=0,0,MIN(C299+E299,IF('Расчёт'!$B$10="Аннуитетный",IF('Расчёт'!$B$18="Сократить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299/('Расчёт'!$B$9*12-A299+1),C299*('Расчёт'!$B$8/1200)*(1+'Расчёт'!$B$8/1200)^('Расчёт'!$B$9*12-A299+1)/((1+'Расчёт'!$B$8/1200)^('Расчёт'!$B$9*12-A299+1)-1))),IF('Расчёт'!$B$18="Сократить срок",'Расчёт'!$I$5/('Расчёт'!$B$9*12)+E299,C299/('Расчёт'!$B$9*12-A299+1)+E299))))</x:f>
        <x:v>0</x:v>
      </x:c>
      <x:c r="E299" s="96" t="n">
        <x:f>IF(C299&gt;0,C299*'Расчёт'!$B$8/1200,0)</x:f>
        <x:v>0</x:v>
      </x:c>
      <x:c r="F299" s="96" t="n">
        <x:f>MAX(MIN(D299-E299,C299),0)</x:f>
        <x:v>0</x:v>
      </x:c>
      <x:c r="G299" s="96" t="n">
        <x:f>MIN(MAX('Расчёт'!$B$14+IF(AND('Расчёт'!$B$16&gt;0,'Расчёт'!$B$17&lt;&gt;"",B299&gt;='Расчёт'!$B$17,B298&lt;'Расчёт'!$B$17),'Расчёт'!$B$16,0),0),MAX(C299-F299,0))</x:f>
        <x:v>0</x:v>
      </x:c>
      <x:c r="H299" s="96" t="n">
        <x:f>IF(C299&gt;0,D299+G299+'Расчёт'!$B$22,0)</x:f>
        <x:v>0</x:v>
      </x:c>
      <x:c r="I299" s="96" t="n">
        <x:f>MAX(C299-F299-G299,0)</x:f>
        <x:v>0</x:v>
      </x:c>
      <x:c r="J299" s="92"/>
      <x:c r="K299" s="96" t="n">
        <x:f>O298</x:f>
        <x:v>0</x:v>
      </x:c>
      <x:c r="L299" s="96" t="n">
        <x:f>IF(K299&lt;=0,0,MIN(K299+M299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299)))</x:f>
        <x:v>0</x:v>
      </x:c>
      <x:c r="M299" s="96" t="n">
        <x:f>IF(K299&gt;0,K299*'Расчёт'!$B$8/1200,0)</x:f>
        <x:v>0</x:v>
      </x:c>
      <x:c r="N299" s="96" t="n">
        <x:f>MAX(MIN(L299-M299,K299),0)</x:f>
        <x:v>0</x:v>
      </x:c>
      <x:c r="O299" s="96" t="n">
        <x:f>MAX(K299-N299,0)</x:f>
        <x:v>0</x:v>
      </x:c>
    </x:row>
    <x:row r="300" ht="18" customHeight="1">
      <x:c r="A300" s="98" t="n">
        <x:f>A299+1</x:f>
        <x:v>296</x:v>
      </x:c>
      <x:c r="B300" s="100" t="n">
        <x:f>DATE(YEAR(B299),MONTH(B299)+1,DAY(B299))</x:f>
        <x:v>55292</x:v>
      </x:c>
      <x:c r="C300" s="96" t="n">
        <x:f>I299</x:f>
        <x:v>0</x:v>
      </x:c>
      <x:c r="D300" s="96" t="n">
        <x:f>IF(C300&lt;=0,0,MIN(C300+E300,IF('Расчёт'!$B$10="Аннуитетный",IF('Расчёт'!$B$18="Сократить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300/('Расчёт'!$B$9*12-A300+1),C300*('Расчёт'!$B$8/1200)*(1+'Расчёт'!$B$8/1200)^('Расчёт'!$B$9*12-A300+1)/((1+'Расчёт'!$B$8/1200)^('Расчёт'!$B$9*12-A300+1)-1))),IF('Расчёт'!$B$18="Сократить срок",'Расчёт'!$I$5/('Расчёт'!$B$9*12)+E300,C300/('Расчёт'!$B$9*12-A300+1)+E300))))</x:f>
        <x:v>0</x:v>
      </x:c>
      <x:c r="E300" s="96" t="n">
        <x:f>IF(C300&gt;0,C300*'Расчёт'!$B$8/1200,0)</x:f>
        <x:v>0</x:v>
      </x:c>
      <x:c r="F300" s="96" t="n">
        <x:f>MAX(MIN(D300-E300,C300),0)</x:f>
        <x:v>0</x:v>
      </x:c>
      <x:c r="G300" s="96" t="n">
        <x:f>MIN(MAX('Расчёт'!$B$14+IF(AND('Расчёт'!$B$16&gt;0,'Расчёт'!$B$17&lt;&gt;"",B300&gt;='Расчёт'!$B$17,B299&lt;'Расчёт'!$B$17),'Расчёт'!$B$16,0),0),MAX(C300-F300,0))</x:f>
        <x:v>0</x:v>
      </x:c>
      <x:c r="H300" s="96" t="n">
        <x:f>IF(C300&gt;0,D300+G300+'Расчёт'!$B$22,0)</x:f>
        <x:v>0</x:v>
      </x:c>
      <x:c r="I300" s="96" t="n">
        <x:f>MAX(C300-F300-G300,0)</x:f>
        <x:v>0</x:v>
      </x:c>
      <x:c r="J300" s="92"/>
      <x:c r="K300" s="96" t="n">
        <x:f>O299</x:f>
        <x:v>0</x:v>
      </x:c>
      <x:c r="L300" s="96" t="n">
        <x:f>IF(K300&lt;=0,0,MIN(K300+M300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300)))</x:f>
        <x:v>0</x:v>
      </x:c>
      <x:c r="M300" s="96" t="n">
        <x:f>IF(K300&gt;0,K300*'Расчёт'!$B$8/1200,0)</x:f>
        <x:v>0</x:v>
      </x:c>
      <x:c r="N300" s="96" t="n">
        <x:f>MAX(MIN(L300-M300,K300),0)</x:f>
        <x:v>0</x:v>
      </x:c>
      <x:c r="O300" s="96" t="n">
        <x:f>MAX(K300-N300,0)</x:f>
        <x:v>0</x:v>
      </x:c>
    </x:row>
    <x:row r="301" ht="18" customHeight="1">
      <x:c r="A301" s="98" t="n">
        <x:f>A300+1</x:f>
        <x:v>297</x:v>
      </x:c>
      <x:c r="B301" s="100" t="n">
        <x:f>DATE(YEAR(B300),MONTH(B300)+1,DAY(B300))</x:f>
        <x:v>55323</x:v>
      </x:c>
      <x:c r="C301" s="96" t="n">
        <x:f>I300</x:f>
        <x:v>0</x:v>
      </x:c>
      <x:c r="D301" s="96" t="n">
        <x:f>IF(C301&lt;=0,0,MIN(C301+E301,IF('Расчёт'!$B$10="Аннуитетный",IF('Расчёт'!$B$18="Сократить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301/('Расчёт'!$B$9*12-A301+1),C301*('Расчёт'!$B$8/1200)*(1+'Расчёт'!$B$8/1200)^('Расчёт'!$B$9*12-A301+1)/((1+'Расчёт'!$B$8/1200)^('Расчёт'!$B$9*12-A301+1)-1))),IF('Расчёт'!$B$18="Сократить срок",'Расчёт'!$I$5/('Расчёт'!$B$9*12)+E301,C301/('Расчёт'!$B$9*12-A301+1)+E301))))</x:f>
        <x:v>0</x:v>
      </x:c>
      <x:c r="E301" s="96" t="n">
        <x:f>IF(C301&gt;0,C301*'Расчёт'!$B$8/1200,0)</x:f>
        <x:v>0</x:v>
      </x:c>
      <x:c r="F301" s="96" t="n">
        <x:f>MAX(MIN(D301-E301,C301),0)</x:f>
        <x:v>0</x:v>
      </x:c>
      <x:c r="G301" s="96" t="n">
        <x:f>MIN(MAX('Расчёт'!$B$14+IF(AND('Расчёт'!$B$16&gt;0,'Расчёт'!$B$17&lt;&gt;"",B301&gt;='Расчёт'!$B$17,B300&lt;'Расчёт'!$B$17),'Расчёт'!$B$16,0),0),MAX(C301-F301,0))</x:f>
        <x:v>0</x:v>
      </x:c>
      <x:c r="H301" s="96" t="n">
        <x:f>IF(C301&gt;0,D301+G301+'Расчёт'!$B$22,0)</x:f>
        <x:v>0</x:v>
      </x:c>
      <x:c r="I301" s="96" t="n">
        <x:f>MAX(C301-F301-G301,0)</x:f>
        <x:v>0</x:v>
      </x:c>
      <x:c r="J301" s="92"/>
      <x:c r="K301" s="96" t="n">
        <x:f>O300</x:f>
        <x:v>0</x:v>
      </x:c>
      <x:c r="L301" s="96" t="n">
        <x:f>IF(K301&lt;=0,0,MIN(K301+M301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301)))</x:f>
        <x:v>0</x:v>
      </x:c>
      <x:c r="M301" s="96" t="n">
        <x:f>IF(K301&gt;0,K301*'Расчёт'!$B$8/1200,0)</x:f>
        <x:v>0</x:v>
      </x:c>
      <x:c r="N301" s="96" t="n">
        <x:f>MAX(MIN(L301-M301,K301),0)</x:f>
        <x:v>0</x:v>
      </x:c>
      <x:c r="O301" s="96" t="n">
        <x:f>MAX(K301-N301,0)</x:f>
        <x:v>0</x:v>
      </x:c>
    </x:row>
    <x:row r="302" ht="18" customHeight="1">
      <x:c r="A302" s="98" t="n">
        <x:f>A301+1</x:f>
        <x:v>298</x:v>
      </x:c>
      <x:c r="B302" s="100" t="n">
        <x:f>DATE(YEAR(B301),MONTH(B301)+1,DAY(B301))</x:f>
        <x:v>55353</x:v>
      </x:c>
      <x:c r="C302" s="96" t="n">
        <x:f>I301</x:f>
        <x:v>0</x:v>
      </x:c>
      <x:c r="D302" s="96" t="n">
        <x:f>IF(C302&lt;=0,0,MIN(C302+E302,IF('Расчёт'!$B$10="Аннуитетный",IF('Расчёт'!$B$18="Сократить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302/('Расчёт'!$B$9*12-A302+1),C302*('Расчёт'!$B$8/1200)*(1+'Расчёт'!$B$8/1200)^('Расчёт'!$B$9*12-A302+1)/((1+'Расчёт'!$B$8/1200)^('Расчёт'!$B$9*12-A302+1)-1))),IF('Расчёт'!$B$18="Сократить срок",'Расчёт'!$I$5/('Расчёт'!$B$9*12)+E302,C302/('Расчёт'!$B$9*12-A302+1)+E302))))</x:f>
        <x:v>0</x:v>
      </x:c>
      <x:c r="E302" s="96" t="n">
        <x:f>IF(C302&gt;0,C302*'Расчёт'!$B$8/1200,0)</x:f>
        <x:v>0</x:v>
      </x:c>
      <x:c r="F302" s="96" t="n">
        <x:f>MAX(MIN(D302-E302,C302),0)</x:f>
        <x:v>0</x:v>
      </x:c>
      <x:c r="G302" s="96" t="n">
        <x:f>MIN(MAX('Расчёт'!$B$14+IF(AND('Расчёт'!$B$16&gt;0,'Расчёт'!$B$17&lt;&gt;"",B302&gt;='Расчёт'!$B$17,B301&lt;'Расчёт'!$B$17),'Расчёт'!$B$16,0),0),MAX(C302-F302,0))</x:f>
        <x:v>0</x:v>
      </x:c>
      <x:c r="H302" s="96" t="n">
        <x:f>IF(C302&gt;0,D302+G302+'Расчёт'!$B$22,0)</x:f>
        <x:v>0</x:v>
      </x:c>
      <x:c r="I302" s="96" t="n">
        <x:f>MAX(C302-F302-G302,0)</x:f>
        <x:v>0</x:v>
      </x:c>
      <x:c r="J302" s="92"/>
      <x:c r="K302" s="96" t="n">
        <x:f>O301</x:f>
        <x:v>0</x:v>
      </x:c>
      <x:c r="L302" s="96" t="n">
        <x:f>IF(K302&lt;=0,0,MIN(K302+M302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302)))</x:f>
        <x:v>0</x:v>
      </x:c>
      <x:c r="M302" s="96" t="n">
        <x:f>IF(K302&gt;0,K302*'Расчёт'!$B$8/1200,0)</x:f>
        <x:v>0</x:v>
      </x:c>
      <x:c r="N302" s="96" t="n">
        <x:f>MAX(MIN(L302-M302,K302),0)</x:f>
        <x:v>0</x:v>
      </x:c>
      <x:c r="O302" s="96" t="n">
        <x:f>MAX(K302-N302,0)</x:f>
        <x:v>0</x:v>
      </x:c>
    </x:row>
    <x:row r="303" ht="18" customHeight="1">
      <x:c r="A303" s="98" t="n">
        <x:f>A302+1</x:f>
        <x:v>299</x:v>
      </x:c>
      <x:c r="B303" s="100" t="n">
        <x:f>DATE(YEAR(B302),MONTH(B302)+1,DAY(B302))</x:f>
        <x:v>55384</x:v>
      </x:c>
      <x:c r="C303" s="96" t="n">
        <x:f>I302</x:f>
        <x:v>0</x:v>
      </x:c>
      <x:c r="D303" s="96" t="n">
        <x:f>IF(C303&lt;=0,0,MIN(C303+E303,IF('Расчёт'!$B$10="Аннуитетный",IF('Расчёт'!$B$18="Сократить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303/('Расчёт'!$B$9*12-A303+1),C303*('Расчёт'!$B$8/1200)*(1+'Расчёт'!$B$8/1200)^('Расчёт'!$B$9*12-A303+1)/((1+'Расчёт'!$B$8/1200)^('Расчёт'!$B$9*12-A303+1)-1))),IF('Расчёт'!$B$18="Сократить срок",'Расчёт'!$I$5/('Расчёт'!$B$9*12)+E303,C303/('Расчёт'!$B$9*12-A303+1)+E303))))</x:f>
        <x:v>0</x:v>
      </x:c>
      <x:c r="E303" s="96" t="n">
        <x:f>IF(C303&gt;0,C303*'Расчёт'!$B$8/1200,0)</x:f>
        <x:v>0</x:v>
      </x:c>
      <x:c r="F303" s="96" t="n">
        <x:f>MAX(MIN(D303-E303,C303),0)</x:f>
        <x:v>0</x:v>
      </x:c>
      <x:c r="G303" s="96" t="n">
        <x:f>MIN(MAX('Расчёт'!$B$14+IF(AND('Расчёт'!$B$16&gt;0,'Расчёт'!$B$17&lt;&gt;"",B303&gt;='Расчёт'!$B$17,B302&lt;'Расчёт'!$B$17),'Расчёт'!$B$16,0),0),MAX(C303-F303,0))</x:f>
        <x:v>0</x:v>
      </x:c>
      <x:c r="H303" s="96" t="n">
        <x:f>IF(C303&gt;0,D303+G303+'Расчёт'!$B$22,0)</x:f>
        <x:v>0</x:v>
      </x:c>
      <x:c r="I303" s="96" t="n">
        <x:f>MAX(C303-F303-G303,0)</x:f>
        <x:v>0</x:v>
      </x:c>
      <x:c r="J303" s="92"/>
      <x:c r="K303" s="96" t="n">
        <x:f>O302</x:f>
        <x:v>0</x:v>
      </x:c>
      <x:c r="L303" s="96" t="n">
        <x:f>IF(K303&lt;=0,0,MIN(K303+M303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303)))</x:f>
        <x:v>0</x:v>
      </x:c>
      <x:c r="M303" s="96" t="n">
        <x:f>IF(K303&gt;0,K303*'Расчёт'!$B$8/1200,0)</x:f>
        <x:v>0</x:v>
      </x:c>
      <x:c r="N303" s="96" t="n">
        <x:f>MAX(MIN(L303-M303,K303),0)</x:f>
        <x:v>0</x:v>
      </x:c>
      <x:c r="O303" s="96" t="n">
        <x:f>MAX(K303-N303,0)</x:f>
        <x:v>0</x:v>
      </x:c>
    </x:row>
    <x:row r="304" ht="18" customHeight="1">
      <x:c r="A304" s="98" t="n">
        <x:f>A303+1</x:f>
        <x:v>300</x:v>
      </x:c>
      <x:c r="B304" s="100" t="n">
        <x:f>DATE(YEAR(B303),MONTH(B303)+1,DAY(B303))</x:f>
        <x:v>55415</x:v>
      </x:c>
      <x:c r="C304" s="96" t="n">
        <x:f>I303</x:f>
        <x:v>0</x:v>
      </x:c>
      <x:c r="D304" s="96" t="n">
        <x:f>IF(C304&lt;=0,0,MIN(C304+E304,IF('Расчёт'!$B$10="Аннуитетный",IF('Расчёт'!$B$18="Сократить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304/('Расчёт'!$B$9*12-A304+1),C304*('Расчёт'!$B$8/1200)*(1+'Расчёт'!$B$8/1200)^('Расчёт'!$B$9*12-A304+1)/((1+'Расчёт'!$B$8/1200)^('Расчёт'!$B$9*12-A304+1)-1))),IF('Расчёт'!$B$18="Сократить срок",'Расчёт'!$I$5/('Расчёт'!$B$9*12)+E304,C304/('Расчёт'!$B$9*12-A304+1)+E304))))</x:f>
        <x:v>0</x:v>
      </x:c>
      <x:c r="E304" s="96" t="n">
        <x:f>IF(C304&gt;0,C304*'Расчёт'!$B$8/1200,0)</x:f>
        <x:v>0</x:v>
      </x:c>
      <x:c r="F304" s="96" t="n">
        <x:f>MAX(MIN(D304-E304,C304),0)</x:f>
        <x:v>0</x:v>
      </x:c>
      <x:c r="G304" s="96" t="n">
        <x:f>MIN(MAX('Расчёт'!$B$14+IF(AND('Расчёт'!$B$16&gt;0,'Расчёт'!$B$17&lt;&gt;"",B304&gt;='Расчёт'!$B$17,B303&lt;'Расчёт'!$B$17),'Расчёт'!$B$16,0),0),MAX(C304-F304,0))</x:f>
        <x:v>0</x:v>
      </x:c>
      <x:c r="H304" s="96" t="n">
        <x:f>IF(C304&gt;0,D304+G304+'Расчёт'!$B$22,0)</x:f>
        <x:v>0</x:v>
      </x:c>
      <x:c r="I304" s="96" t="n">
        <x:f>MAX(C304-F304-G304,0)</x:f>
        <x:v>0</x:v>
      </x:c>
      <x:c r="J304" s="92"/>
      <x:c r="K304" s="96" t="n">
        <x:f>O303</x:f>
        <x:v>0</x:v>
      </x:c>
      <x:c r="L304" s="96" t="n">
        <x:f>IF(K304&lt;=0,0,MIN(K304+M304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304)))</x:f>
        <x:v>0</x:v>
      </x:c>
      <x:c r="M304" s="96" t="n">
        <x:f>IF(K304&gt;0,K304*'Расчёт'!$B$8/1200,0)</x:f>
        <x:v>0</x:v>
      </x:c>
      <x:c r="N304" s="96" t="n">
        <x:f>MAX(MIN(L304-M304,K304),0)</x:f>
        <x:v>0</x:v>
      </x:c>
      <x:c r="O304" s="96" t="n">
        <x:f>MAX(K304-N304,0)</x:f>
        <x:v>0</x:v>
      </x:c>
    </x:row>
    <x:row r="305" ht="18" customHeight="1">
      <x:c r="A305" s="98" t="n">
        <x:f>A304+1</x:f>
        <x:v>301</x:v>
      </x:c>
      <x:c r="B305" s="100" t="n">
        <x:f>DATE(YEAR(B304),MONTH(B304)+1,DAY(B304))</x:f>
        <x:v>55445</x:v>
      </x:c>
      <x:c r="C305" s="96" t="n">
        <x:f>I304</x:f>
        <x:v>0</x:v>
      </x:c>
      <x:c r="D305" s="96" t="n">
        <x:f>IF(C305&lt;=0,0,MIN(C305+E305,IF('Расчёт'!$B$10="Аннуитетный",IF('Расчёт'!$B$18="Сократить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305/('Расчёт'!$B$9*12-A305+1),C305*('Расчёт'!$B$8/1200)*(1+'Расчёт'!$B$8/1200)^('Расчёт'!$B$9*12-A305+1)/((1+'Расчёт'!$B$8/1200)^('Расчёт'!$B$9*12-A305+1)-1))),IF('Расчёт'!$B$18="Сократить срок",'Расчёт'!$I$5/('Расчёт'!$B$9*12)+E305,C305/('Расчёт'!$B$9*12-A305+1)+E305))))</x:f>
        <x:v>0</x:v>
      </x:c>
      <x:c r="E305" s="96" t="n">
        <x:f>IF(C305&gt;0,C305*'Расчёт'!$B$8/1200,0)</x:f>
        <x:v>0</x:v>
      </x:c>
      <x:c r="F305" s="96" t="n">
        <x:f>MAX(MIN(D305-E305,C305),0)</x:f>
        <x:v>0</x:v>
      </x:c>
      <x:c r="G305" s="96" t="n">
        <x:f>MIN(MAX('Расчёт'!$B$14+IF(AND('Расчёт'!$B$16&gt;0,'Расчёт'!$B$17&lt;&gt;"",B305&gt;='Расчёт'!$B$17,B304&lt;'Расчёт'!$B$17),'Расчёт'!$B$16,0),0),MAX(C305-F305,0))</x:f>
        <x:v>0</x:v>
      </x:c>
      <x:c r="H305" s="96" t="n">
        <x:f>IF(C305&gt;0,D305+G305+'Расчёт'!$B$22,0)</x:f>
        <x:v>0</x:v>
      </x:c>
      <x:c r="I305" s="96" t="n">
        <x:f>MAX(C305-F305-G305,0)</x:f>
        <x:v>0</x:v>
      </x:c>
      <x:c r="J305" s="92"/>
      <x:c r="K305" s="96" t="n">
        <x:f>O304</x:f>
        <x:v>0</x:v>
      </x:c>
      <x:c r="L305" s="96" t="n">
        <x:f>IF(K305&lt;=0,0,MIN(K305+M305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305)))</x:f>
        <x:v>0</x:v>
      </x:c>
      <x:c r="M305" s="96" t="n">
        <x:f>IF(K305&gt;0,K305*'Расчёт'!$B$8/1200,0)</x:f>
        <x:v>0</x:v>
      </x:c>
      <x:c r="N305" s="96" t="n">
        <x:f>MAX(MIN(L305-M305,K305),0)</x:f>
        <x:v>0</x:v>
      </x:c>
      <x:c r="O305" s="96" t="n">
        <x:f>MAX(K305-N305,0)</x:f>
        <x:v>0</x:v>
      </x:c>
    </x:row>
    <x:row r="306" ht="18" customHeight="1">
      <x:c r="A306" s="98" t="n">
        <x:f>A305+1</x:f>
        <x:v>302</x:v>
      </x:c>
      <x:c r="B306" s="100" t="n">
        <x:f>DATE(YEAR(B305),MONTH(B305)+1,DAY(B305))</x:f>
        <x:v>55476</x:v>
      </x:c>
      <x:c r="C306" s="96" t="n">
        <x:f>I305</x:f>
        <x:v>0</x:v>
      </x:c>
      <x:c r="D306" s="96" t="n">
        <x:f>IF(C306&lt;=0,0,MIN(C306+E306,IF('Расчёт'!$B$10="Аннуитетный",IF('Расчёт'!$B$18="Сократить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306/('Расчёт'!$B$9*12-A306+1),C306*('Расчёт'!$B$8/1200)*(1+'Расчёт'!$B$8/1200)^('Расчёт'!$B$9*12-A306+1)/((1+'Расчёт'!$B$8/1200)^('Расчёт'!$B$9*12-A306+1)-1))),IF('Расчёт'!$B$18="Сократить срок",'Расчёт'!$I$5/('Расчёт'!$B$9*12)+E306,C306/('Расчёт'!$B$9*12-A306+1)+E306))))</x:f>
        <x:v>0</x:v>
      </x:c>
      <x:c r="E306" s="96" t="n">
        <x:f>IF(C306&gt;0,C306*'Расчёт'!$B$8/1200,0)</x:f>
        <x:v>0</x:v>
      </x:c>
      <x:c r="F306" s="96" t="n">
        <x:f>MAX(MIN(D306-E306,C306),0)</x:f>
        <x:v>0</x:v>
      </x:c>
      <x:c r="G306" s="96" t="n">
        <x:f>MIN(MAX('Расчёт'!$B$14+IF(AND('Расчёт'!$B$16&gt;0,'Расчёт'!$B$17&lt;&gt;"",B306&gt;='Расчёт'!$B$17,B305&lt;'Расчёт'!$B$17),'Расчёт'!$B$16,0),0),MAX(C306-F306,0))</x:f>
        <x:v>0</x:v>
      </x:c>
      <x:c r="H306" s="96" t="n">
        <x:f>IF(C306&gt;0,D306+G306+'Расчёт'!$B$22,0)</x:f>
        <x:v>0</x:v>
      </x:c>
      <x:c r="I306" s="96" t="n">
        <x:f>MAX(C306-F306-G306,0)</x:f>
        <x:v>0</x:v>
      </x:c>
      <x:c r="J306" s="92"/>
      <x:c r="K306" s="96" t="n">
        <x:f>O305</x:f>
        <x:v>0</x:v>
      </x:c>
      <x:c r="L306" s="96" t="n">
        <x:f>IF(K306&lt;=0,0,MIN(K306+M306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306)))</x:f>
        <x:v>0</x:v>
      </x:c>
      <x:c r="M306" s="96" t="n">
        <x:f>IF(K306&gt;0,K306*'Расчёт'!$B$8/1200,0)</x:f>
        <x:v>0</x:v>
      </x:c>
      <x:c r="N306" s="96" t="n">
        <x:f>MAX(MIN(L306-M306,K306),0)</x:f>
        <x:v>0</x:v>
      </x:c>
      <x:c r="O306" s="96" t="n">
        <x:f>MAX(K306-N306,0)</x:f>
        <x:v>0</x:v>
      </x:c>
    </x:row>
    <x:row r="307" ht="18" customHeight="1">
      <x:c r="A307" s="98" t="n">
        <x:f>A306+1</x:f>
        <x:v>303</x:v>
      </x:c>
      <x:c r="B307" s="100" t="n">
        <x:f>DATE(YEAR(B306),MONTH(B306)+1,DAY(B306))</x:f>
        <x:v>55506</x:v>
      </x:c>
      <x:c r="C307" s="96" t="n">
        <x:f>I306</x:f>
        <x:v>0</x:v>
      </x:c>
      <x:c r="D307" s="96" t="n">
        <x:f>IF(C307&lt;=0,0,MIN(C307+E307,IF('Расчёт'!$B$10="Аннуитетный",IF('Расчёт'!$B$18="Сократить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307/('Расчёт'!$B$9*12-A307+1),C307*('Расчёт'!$B$8/1200)*(1+'Расчёт'!$B$8/1200)^('Расчёт'!$B$9*12-A307+1)/((1+'Расчёт'!$B$8/1200)^('Расчёт'!$B$9*12-A307+1)-1))),IF('Расчёт'!$B$18="Сократить срок",'Расчёт'!$I$5/('Расчёт'!$B$9*12)+E307,C307/('Расчёт'!$B$9*12-A307+1)+E307))))</x:f>
        <x:v>0</x:v>
      </x:c>
      <x:c r="E307" s="96" t="n">
        <x:f>IF(C307&gt;0,C307*'Расчёт'!$B$8/1200,0)</x:f>
        <x:v>0</x:v>
      </x:c>
      <x:c r="F307" s="96" t="n">
        <x:f>MAX(MIN(D307-E307,C307),0)</x:f>
        <x:v>0</x:v>
      </x:c>
      <x:c r="G307" s="96" t="n">
        <x:f>MIN(MAX('Расчёт'!$B$14+IF(AND('Расчёт'!$B$16&gt;0,'Расчёт'!$B$17&lt;&gt;"",B307&gt;='Расчёт'!$B$17,B306&lt;'Расчёт'!$B$17),'Расчёт'!$B$16,0),0),MAX(C307-F307,0))</x:f>
        <x:v>0</x:v>
      </x:c>
      <x:c r="H307" s="96" t="n">
        <x:f>IF(C307&gt;0,D307+G307+'Расчёт'!$B$22,0)</x:f>
        <x:v>0</x:v>
      </x:c>
      <x:c r="I307" s="96" t="n">
        <x:f>MAX(C307-F307-G307,0)</x:f>
        <x:v>0</x:v>
      </x:c>
      <x:c r="J307" s="92"/>
      <x:c r="K307" s="96" t="n">
        <x:f>O306</x:f>
        <x:v>0</x:v>
      </x:c>
      <x:c r="L307" s="96" t="n">
        <x:f>IF(K307&lt;=0,0,MIN(K307+M307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307)))</x:f>
        <x:v>0</x:v>
      </x:c>
      <x:c r="M307" s="96" t="n">
        <x:f>IF(K307&gt;0,K307*'Расчёт'!$B$8/1200,0)</x:f>
        <x:v>0</x:v>
      </x:c>
      <x:c r="N307" s="96" t="n">
        <x:f>MAX(MIN(L307-M307,K307),0)</x:f>
        <x:v>0</x:v>
      </x:c>
      <x:c r="O307" s="96" t="n">
        <x:f>MAX(K307-N307,0)</x:f>
        <x:v>0</x:v>
      </x:c>
    </x:row>
    <x:row r="308" ht="18" customHeight="1">
      <x:c r="A308" s="98" t="n">
        <x:f>A307+1</x:f>
        <x:v>304</x:v>
      </x:c>
      <x:c r="B308" s="100" t="n">
        <x:f>DATE(YEAR(B307),MONTH(B307)+1,DAY(B307))</x:f>
        <x:v>55537</x:v>
      </x:c>
      <x:c r="C308" s="96" t="n">
        <x:f>I307</x:f>
        <x:v>0</x:v>
      </x:c>
      <x:c r="D308" s="96" t="n">
        <x:f>IF(C308&lt;=0,0,MIN(C308+E308,IF('Расчёт'!$B$10="Аннуитетный",IF('Расчёт'!$B$18="Сократить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308/('Расчёт'!$B$9*12-A308+1),C308*('Расчёт'!$B$8/1200)*(1+'Расчёт'!$B$8/1200)^('Расчёт'!$B$9*12-A308+1)/((1+'Расчёт'!$B$8/1200)^('Расчёт'!$B$9*12-A308+1)-1))),IF('Расчёт'!$B$18="Сократить срок",'Расчёт'!$I$5/('Расчёт'!$B$9*12)+E308,C308/('Расчёт'!$B$9*12-A308+1)+E308))))</x:f>
        <x:v>0</x:v>
      </x:c>
      <x:c r="E308" s="96" t="n">
        <x:f>IF(C308&gt;0,C308*'Расчёт'!$B$8/1200,0)</x:f>
        <x:v>0</x:v>
      </x:c>
      <x:c r="F308" s="96" t="n">
        <x:f>MAX(MIN(D308-E308,C308),0)</x:f>
        <x:v>0</x:v>
      </x:c>
      <x:c r="G308" s="96" t="n">
        <x:f>MIN(MAX('Расчёт'!$B$14+IF(AND('Расчёт'!$B$16&gt;0,'Расчёт'!$B$17&lt;&gt;"",B308&gt;='Расчёт'!$B$17,B307&lt;'Расчёт'!$B$17),'Расчёт'!$B$16,0),0),MAX(C308-F308,0))</x:f>
        <x:v>0</x:v>
      </x:c>
      <x:c r="H308" s="96" t="n">
        <x:f>IF(C308&gt;0,D308+G308+'Расчёт'!$B$22,0)</x:f>
        <x:v>0</x:v>
      </x:c>
      <x:c r="I308" s="96" t="n">
        <x:f>MAX(C308-F308-G308,0)</x:f>
        <x:v>0</x:v>
      </x:c>
      <x:c r="J308" s="92"/>
      <x:c r="K308" s="96" t="n">
        <x:f>O307</x:f>
        <x:v>0</x:v>
      </x:c>
      <x:c r="L308" s="96" t="n">
        <x:f>IF(K308&lt;=0,0,MIN(K308+M308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308)))</x:f>
        <x:v>0</x:v>
      </x:c>
      <x:c r="M308" s="96" t="n">
        <x:f>IF(K308&gt;0,K308*'Расчёт'!$B$8/1200,0)</x:f>
        <x:v>0</x:v>
      </x:c>
      <x:c r="N308" s="96" t="n">
        <x:f>MAX(MIN(L308-M308,K308),0)</x:f>
        <x:v>0</x:v>
      </x:c>
      <x:c r="O308" s="96" t="n">
        <x:f>MAX(K308-N308,0)</x:f>
        <x:v>0</x:v>
      </x:c>
    </x:row>
    <x:row r="309" ht="18" customHeight="1">
      <x:c r="A309" s="98" t="n">
        <x:f>A308+1</x:f>
        <x:v>305</x:v>
      </x:c>
      <x:c r="B309" s="100" t="n">
        <x:f>DATE(YEAR(B308),MONTH(B308)+1,DAY(B308))</x:f>
        <x:v>55568</x:v>
      </x:c>
      <x:c r="C309" s="96" t="n">
        <x:f>I308</x:f>
        <x:v>0</x:v>
      </x:c>
      <x:c r="D309" s="96" t="n">
        <x:f>IF(C309&lt;=0,0,MIN(C309+E309,IF('Расчёт'!$B$10="Аннуитетный",IF('Расчёт'!$B$18="Сократить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309/('Расчёт'!$B$9*12-A309+1),C309*('Расчёт'!$B$8/1200)*(1+'Расчёт'!$B$8/1200)^('Расчёт'!$B$9*12-A309+1)/((1+'Расчёт'!$B$8/1200)^('Расчёт'!$B$9*12-A309+1)-1))),IF('Расчёт'!$B$18="Сократить срок",'Расчёт'!$I$5/('Расчёт'!$B$9*12)+E309,C309/('Расчёт'!$B$9*12-A309+1)+E309))))</x:f>
        <x:v>0</x:v>
      </x:c>
      <x:c r="E309" s="96" t="n">
        <x:f>IF(C309&gt;0,C309*'Расчёт'!$B$8/1200,0)</x:f>
        <x:v>0</x:v>
      </x:c>
      <x:c r="F309" s="96" t="n">
        <x:f>MAX(MIN(D309-E309,C309),0)</x:f>
        <x:v>0</x:v>
      </x:c>
      <x:c r="G309" s="96" t="n">
        <x:f>MIN(MAX('Расчёт'!$B$14+IF(AND('Расчёт'!$B$16&gt;0,'Расчёт'!$B$17&lt;&gt;"",B309&gt;='Расчёт'!$B$17,B308&lt;'Расчёт'!$B$17),'Расчёт'!$B$16,0),0),MAX(C309-F309,0))</x:f>
        <x:v>0</x:v>
      </x:c>
      <x:c r="H309" s="96" t="n">
        <x:f>IF(C309&gt;0,D309+G309+'Расчёт'!$B$22,0)</x:f>
        <x:v>0</x:v>
      </x:c>
      <x:c r="I309" s="96" t="n">
        <x:f>MAX(C309-F309-G309,0)</x:f>
        <x:v>0</x:v>
      </x:c>
      <x:c r="J309" s="92"/>
      <x:c r="K309" s="96" t="n">
        <x:f>O308</x:f>
        <x:v>0</x:v>
      </x:c>
      <x:c r="L309" s="96" t="n">
        <x:f>IF(K309&lt;=0,0,MIN(K309+M309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309)))</x:f>
        <x:v>0</x:v>
      </x:c>
      <x:c r="M309" s="96" t="n">
        <x:f>IF(K309&gt;0,K309*'Расчёт'!$B$8/1200,0)</x:f>
        <x:v>0</x:v>
      </x:c>
      <x:c r="N309" s="96" t="n">
        <x:f>MAX(MIN(L309-M309,K309),0)</x:f>
        <x:v>0</x:v>
      </x:c>
      <x:c r="O309" s="96" t="n">
        <x:f>MAX(K309-N309,0)</x:f>
        <x:v>0</x:v>
      </x:c>
    </x:row>
    <x:row r="310" ht="18" customHeight="1">
      <x:c r="A310" s="98" t="n">
        <x:f>A309+1</x:f>
        <x:v>306</x:v>
      </x:c>
      <x:c r="B310" s="100" t="n">
        <x:f>DATE(YEAR(B309),MONTH(B309)+1,DAY(B309))</x:f>
        <x:v>55597</x:v>
      </x:c>
      <x:c r="C310" s="96" t="n">
        <x:f>I309</x:f>
        <x:v>0</x:v>
      </x:c>
      <x:c r="D310" s="96" t="n">
        <x:f>IF(C310&lt;=0,0,MIN(C310+E310,IF('Расчёт'!$B$10="Аннуитетный",IF('Расчёт'!$B$18="Сократить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310/('Расчёт'!$B$9*12-A310+1),C310*('Расчёт'!$B$8/1200)*(1+'Расчёт'!$B$8/1200)^('Расчёт'!$B$9*12-A310+1)/((1+'Расчёт'!$B$8/1200)^('Расчёт'!$B$9*12-A310+1)-1))),IF('Расчёт'!$B$18="Сократить срок",'Расчёт'!$I$5/('Расчёт'!$B$9*12)+E310,C310/('Расчёт'!$B$9*12-A310+1)+E310))))</x:f>
        <x:v>0</x:v>
      </x:c>
      <x:c r="E310" s="96" t="n">
        <x:f>IF(C310&gt;0,C310*'Расчёт'!$B$8/1200,0)</x:f>
        <x:v>0</x:v>
      </x:c>
      <x:c r="F310" s="96" t="n">
        <x:f>MAX(MIN(D310-E310,C310),0)</x:f>
        <x:v>0</x:v>
      </x:c>
      <x:c r="G310" s="96" t="n">
        <x:f>MIN(MAX('Расчёт'!$B$14+IF(AND('Расчёт'!$B$16&gt;0,'Расчёт'!$B$17&lt;&gt;"",B310&gt;='Расчёт'!$B$17,B309&lt;'Расчёт'!$B$17),'Расчёт'!$B$16,0),0),MAX(C310-F310,0))</x:f>
        <x:v>0</x:v>
      </x:c>
      <x:c r="H310" s="96" t="n">
        <x:f>IF(C310&gt;0,D310+G310+'Расчёт'!$B$22,0)</x:f>
        <x:v>0</x:v>
      </x:c>
      <x:c r="I310" s="96" t="n">
        <x:f>MAX(C310-F310-G310,0)</x:f>
        <x:v>0</x:v>
      </x:c>
      <x:c r="J310" s="92"/>
      <x:c r="K310" s="96" t="n">
        <x:f>O309</x:f>
        <x:v>0</x:v>
      </x:c>
      <x:c r="L310" s="96" t="n">
        <x:f>IF(K310&lt;=0,0,MIN(K310+M310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310)))</x:f>
        <x:v>0</x:v>
      </x:c>
      <x:c r="M310" s="96" t="n">
        <x:f>IF(K310&gt;0,K310*'Расчёт'!$B$8/1200,0)</x:f>
        <x:v>0</x:v>
      </x:c>
      <x:c r="N310" s="96" t="n">
        <x:f>MAX(MIN(L310-M310,K310),0)</x:f>
        <x:v>0</x:v>
      </x:c>
      <x:c r="O310" s="96" t="n">
        <x:f>MAX(K310-N310,0)</x:f>
        <x:v>0</x:v>
      </x:c>
    </x:row>
    <x:row r="311" ht="18" customHeight="1">
      <x:c r="A311" s="98" t="n">
        <x:f>A310+1</x:f>
        <x:v>307</x:v>
      </x:c>
      <x:c r="B311" s="100" t="n">
        <x:f>DATE(YEAR(B310),MONTH(B310)+1,DAY(B310))</x:f>
        <x:v>55628</x:v>
      </x:c>
      <x:c r="C311" s="96" t="n">
        <x:f>I310</x:f>
        <x:v>0</x:v>
      </x:c>
      <x:c r="D311" s="96" t="n">
        <x:f>IF(C311&lt;=0,0,MIN(C311+E311,IF('Расчёт'!$B$10="Аннуитетный",IF('Расчёт'!$B$18="Сократить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311/('Расчёт'!$B$9*12-A311+1),C311*('Расчёт'!$B$8/1200)*(1+'Расчёт'!$B$8/1200)^('Расчёт'!$B$9*12-A311+1)/((1+'Расчёт'!$B$8/1200)^('Расчёт'!$B$9*12-A311+1)-1))),IF('Расчёт'!$B$18="Сократить срок",'Расчёт'!$I$5/('Расчёт'!$B$9*12)+E311,C311/('Расчёт'!$B$9*12-A311+1)+E311))))</x:f>
        <x:v>0</x:v>
      </x:c>
      <x:c r="E311" s="96" t="n">
        <x:f>IF(C311&gt;0,C311*'Расчёт'!$B$8/1200,0)</x:f>
        <x:v>0</x:v>
      </x:c>
      <x:c r="F311" s="96" t="n">
        <x:f>MAX(MIN(D311-E311,C311),0)</x:f>
        <x:v>0</x:v>
      </x:c>
      <x:c r="G311" s="96" t="n">
        <x:f>MIN(MAX('Расчёт'!$B$14+IF(AND('Расчёт'!$B$16&gt;0,'Расчёт'!$B$17&lt;&gt;"",B311&gt;='Расчёт'!$B$17,B310&lt;'Расчёт'!$B$17),'Расчёт'!$B$16,0),0),MAX(C311-F311,0))</x:f>
        <x:v>0</x:v>
      </x:c>
      <x:c r="H311" s="96" t="n">
        <x:f>IF(C311&gt;0,D311+G311+'Расчёт'!$B$22,0)</x:f>
        <x:v>0</x:v>
      </x:c>
      <x:c r="I311" s="96" t="n">
        <x:f>MAX(C311-F311-G311,0)</x:f>
        <x:v>0</x:v>
      </x:c>
      <x:c r="J311" s="92"/>
      <x:c r="K311" s="96" t="n">
        <x:f>O310</x:f>
        <x:v>0</x:v>
      </x:c>
      <x:c r="L311" s="96" t="n">
        <x:f>IF(K311&lt;=0,0,MIN(K311+M311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311)))</x:f>
        <x:v>0</x:v>
      </x:c>
      <x:c r="M311" s="96" t="n">
        <x:f>IF(K311&gt;0,K311*'Расчёт'!$B$8/1200,0)</x:f>
        <x:v>0</x:v>
      </x:c>
      <x:c r="N311" s="96" t="n">
        <x:f>MAX(MIN(L311-M311,K311),0)</x:f>
        <x:v>0</x:v>
      </x:c>
      <x:c r="O311" s="96" t="n">
        <x:f>MAX(K311-N311,0)</x:f>
        <x:v>0</x:v>
      </x:c>
    </x:row>
    <x:row r="312" ht="18" customHeight="1">
      <x:c r="A312" s="98" t="n">
        <x:f>A311+1</x:f>
        <x:v>308</x:v>
      </x:c>
      <x:c r="B312" s="100" t="n">
        <x:f>DATE(YEAR(B311),MONTH(B311)+1,DAY(B311))</x:f>
        <x:v>55658</x:v>
      </x:c>
      <x:c r="C312" s="96" t="n">
        <x:f>I311</x:f>
        <x:v>0</x:v>
      </x:c>
      <x:c r="D312" s="96" t="n">
        <x:f>IF(C312&lt;=0,0,MIN(C312+E312,IF('Расчёт'!$B$10="Аннуитетный",IF('Расчёт'!$B$18="Сократить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312/('Расчёт'!$B$9*12-A312+1),C312*('Расчёт'!$B$8/1200)*(1+'Расчёт'!$B$8/1200)^('Расчёт'!$B$9*12-A312+1)/((1+'Расчёт'!$B$8/1200)^('Расчёт'!$B$9*12-A312+1)-1))),IF('Расчёт'!$B$18="Сократить срок",'Расчёт'!$I$5/('Расчёт'!$B$9*12)+E312,C312/('Расчёт'!$B$9*12-A312+1)+E312))))</x:f>
        <x:v>0</x:v>
      </x:c>
      <x:c r="E312" s="96" t="n">
        <x:f>IF(C312&gt;0,C312*'Расчёт'!$B$8/1200,0)</x:f>
        <x:v>0</x:v>
      </x:c>
      <x:c r="F312" s="96" t="n">
        <x:f>MAX(MIN(D312-E312,C312),0)</x:f>
        <x:v>0</x:v>
      </x:c>
      <x:c r="G312" s="96" t="n">
        <x:f>MIN(MAX('Расчёт'!$B$14+IF(AND('Расчёт'!$B$16&gt;0,'Расчёт'!$B$17&lt;&gt;"",B312&gt;='Расчёт'!$B$17,B311&lt;'Расчёт'!$B$17),'Расчёт'!$B$16,0),0),MAX(C312-F312,0))</x:f>
        <x:v>0</x:v>
      </x:c>
      <x:c r="H312" s="96" t="n">
        <x:f>IF(C312&gt;0,D312+G312+'Расчёт'!$B$22,0)</x:f>
        <x:v>0</x:v>
      </x:c>
      <x:c r="I312" s="96" t="n">
        <x:f>MAX(C312-F312-G312,0)</x:f>
        <x:v>0</x:v>
      </x:c>
      <x:c r="J312" s="92"/>
      <x:c r="K312" s="96" t="n">
        <x:f>O311</x:f>
        <x:v>0</x:v>
      </x:c>
      <x:c r="L312" s="96" t="n">
        <x:f>IF(K312&lt;=0,0,MIN(K312+M312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312)))</x:f>
        <x:v>0</x:v>
      </x:c>
      <x:c r="M312" s="96" t="n">
        <x:f>IF(K312&gt;0,K312*'Расчёт'!$B$8/1200,0)</x:f>
        <x:v>0</x:v>
      </x:c>
      <x:c r="N312" s="96" t="n">
        <x:f>MAX(MIN(L312-M312,K312),0)</x:f>
        <x:v>0</x:v>
      </x:c>
      <x:c r="O312" s="96" t="n">
        <x:f>MAX(K312-N312,0)</x:f>
        <x:v>0</x:v>
      </x:c>
    </x:row>
    <x:row r="313" ht="18" customHeight="1">
      <x:c r="A313" s="98" t="n">
        <x:f>A312+1</x:f>
        <x:v>309</x:v>
      </x:c>
      <x:c r="B313" s="100" t="n">
        <x:f>DATE(YEAR(B312),MONTH(B312)+1,DAY(B312))</x:f>
        <x:v>55689</x:v>
      </x:c>
      <x:c r="C313" s="96" t="n">
        <x:f>I312</x:f>
        <x:v>0</x:v>
      </x:c>
      <x:c r="D313" s="96" t="n">
        <x:f>IF(C313&lt;=0,0,MIN(C313+E313,IF('Расчёт'!$B$10="Аннуитетный",IF('Расчёт'!$B$18="Сократить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313/('Расчёт'!$B$9*12-A313+1),C313*('Расчёт'!$B$8/1200)*(1+'Расчёт'!$B$8/1200)^('Расчёт'!$B$9*12-A313+1)/((1+'Расчёт'!$B$8/1200)^('Расчёт'!$B$9*12-A313+1)-1))),IF('Расчёт'!$B$18="Сократить срок",'Расчёт'!$I$5/('Расчёт'!$B$9*12)+E313,C313/('Расчёт'!$B$9*12-A313+1)+E313))))</x:f>
        <x:v>0</x:v>
      </x:c>
      <x:c r="E313" s="96" t="n">
        <x:f>IF(C313&gt;0,C313*'Расчёт'!$B$8/1200,0)</x:f>
        <x:v>0</x:v>
      </x:c>
      <x:c r="F313" s="96" t="n">
        <x:f>MAX(MIN(D313-E313,C313),0)</x:f>
        <x:v>0</x:v>
      </x:c>
      <x:c r="G313" s="96" t="n">
        <x:f>MIN(MAX('Расчёт'!$B$14+IF(AND('Расчёт'!$B$16&gt;0,'Расчёт'!$B$17&lt;&gt;"",B313&gt;='Расчёт'!$B$17,B312&lt;'Расчёт'!$B$17),'Расчёт'!$B$16,0),0),MAX(C313-F313,0))</x:f>
        <x:v>0</x:v>
      </x:c>
      <x:c r="H313" s="96" t="n">
        <x:f>IF(C313&gt;0,D313+G313+'Расчёт'!$B$22,0)</x:f>
        <x:v>0</x:v>
      </x:c>
      <x:c r="I313" s="96" t="n">
        <x:f>MAX(C313-F313-G313,0)</x:f>
        <x:v>0</x:v>
      </x:c>
      <x:c r="J313" s="92"/>
      <x:c r="K313" s="96" t="n">
        <x:f>O312</x:f>
        <x:v>0</x:v>
      </x:c>
      <x:c r="L313" s="96" t="n">
        <x:f>IF(K313&lt;=0,0,MIN(K313+M313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313)))</x:f>
        <x:v>0</x:v>
      </x:c>
      <x:c r="M313" s="96" t="n">
        <x:f>IF(K313&gt;0,K313*'Расчёт'!$B$8/1200,0)</x:f>
        <x:v>0</x:v>
      </x:c>
      <x:c r="N313" s="96" t="n">
        <x:f>MAX(MIN(L313-M313,K313),0)</x:f>
        <x:v>0</x:v>
      </x:c>
      <x:c r="O313" s="96" t="n">
        <x:f>MAX(K313-N313,0)</x:f>
        <x:v>0</x:v>
      </x:c>
    </x:row>
    <x:row r="314" ht="18" customHeight="1">
      <x:c r="A314" s="98" t="n">
        <x:f>A313+1</x:f>
        <x:v>310</x:v>
      </x:c>
      <x:c r="B314" s="100" t="n">
        <x:f>DATE(YEAR(B313),MONTH(B313)+1,DAY(B313))</x:f>
        <x:v>55719</x:v>
      </x:c>
      <x:c r="C314" s="96" t="n">
        <x:f>I313</x:f>
        <x:v>0</x:v>
      </x:c>
      <x:c r="D314" s="96" t="n">
        <x:f>IF(C314&lt;=0,0,MIN(C314+E314,IF('Расчёт'!$B$10="Аннуитетный",IF('Расчёт'!$B$18="Сократить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314/('Расчёт'!$B$9*12-A314+1),C314*('Расчёт'!$B$8/1200)*(1+'Расчёт'!$B$8/1200)^('Расчёт'!$B$9*12-A314+1)/((1+'Расчёт'!$B$8/1200)^('Расчёт'!$B$9*12-A314+1)-1))),IF('Расчёт'!$B$18="Сократить срок",'Расчёт'!$I$5/('Расчёт'!$B$9*12)+E314,C314/('Расчёт'!$B$9*12-A314+1)+E314))))</x:f>
        <x:v>0</x:v>
      </x:c>
      <x:c r="E314" s="96" t="n">
        <x:f>IF(C314&gt;0,C314*'Расчёт'!$B$8/1200,0)</x:f>
        <x:v>0</x:v>
      </x:c>
      <x:c r="F314" s="96" t="n">
        <x:f>MAX(MIN(D314-E314,C314),0)</x:f>
        <x:v>0</x:v>
      </x:c>
      <x:c r="G314" s="96" t="n">
        <x:f>MIN(MAX('Расчёт'!$B$14+IF(AND('Расчёт'!$B$16&gt;0,'Расчёт'!$B$17&lt;&gt;"",B314&gt;='Расчёт'!$B$17,B313&lt;'Расчёт'!$B$17),'Расчёт'!$B$16,0),0),MAX(C314-F314,0))</x:f>
        <x:v>0</x:v>
      </x:c>
      <x:c r="H314" s="96" t="n">
        <x:f>IF(C314&gt;0,D314+G314+'Расчёт'!$B$22,0)</x:f>
        <x:v>0</x:v>
      </x:c>
      <x:c r="I314" s="96" t="n">
        <x:f>MAX(C314-F314-G314,0)</x:f>
        <x:v>0</x:v>
      </x:c>
      <x:c r="J314" s="92"/>
      <x:c r="K314" s="96" t="n">
        <x:f>O313</x:f>
        <x:v>0</x:v>
      </x:c>
      <x:c r="L314" s="96" t="n">
        <x:f>IF(K314&lt;=0,0,MIN(K314+M314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314)))</x:f>
        <x:v>0</x:v>
      </x:c>
      <x:c r="M314" s="96" t="n">
        <x:f>IF(K314&gt;0,K314*'Расчёт'!$B$8/1200,0)</x:f>
        <x:v>0</x:v>
      </x:c>
      <x:c r="N314" s="96" t="n">
        <x:f>MAX(MIN(L314-M314,K314),0)</x:f>
        <x:v>0</x:v>
      </x:c>
      <x:c r="O314" s="96" t="n">
        <x:f>MAX(K314-N314,0)</x:f>
        <x:v>0</x:v>
      </x:c>
    </x:row>
    <x:row r="315" ht="18" customHeight="1">
      <x:c r="A315" s="98" t="n">
        <x:f>A314+1</x:f>
        <x:v>311</x:v>
      </x:c>
      <x:c r="B315" s="100" t="n">
        <x:f>DATE(YEAR(B314),MONTH(B314)+1,DAY(B314))</x:f>
        <x:v>55750</x:v>
      </x:c>
      <x:c r="C315" s="96" t="n">
        <x:f>I314</x:f>
        <x:v>0</x:v>
      </x:c>
      <x:c r="D315" s="96" t="n">
        <x:f>IF(C315&lt;=0,0,MIN(C315+E315,IF('Расчёт'!$B$10="Аннуитетный",IF('Расчёт'!$B$18="Сократить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315/('Расчёт'!$B$9*12-A315+1),C315*('Расчёт'!$B$8/1200)*(1+'Расчёт'!$B$8/1200)^('Расчёт'!$B$9*12-A315+1)/((1+'Расчёт'!$B$8/1200)^('Расчёт'!$B$9*12-A315+1)-1))),IF('Расчёт'!$B$18="Сократить срок",'Расчёт'!$I$5/('Расчёт'!$B$9*12)+E315,C315/('Расчёт'!$B$9*12-A315+1)+E315))))</x:f>
        <x:v>0</x:v>
      </x:c>
      <x:c r="E315" s="96" t="n">
        <x:f>IF(C315&gt;0,C315*'Расчёт'!$B$8/1200,0)</x:f>
        <x:v>0</x:v>
      </x:c>
      <x:c r="F315" s="96" t="n">
        <x:f>MAX(MIN(D315-E315,C315),0)</x:f>
        <x:v>0</x:v>
      </x:c>
      <x:c r="G315" s="96" t="n">
        <x:f>MIN(MAX('Расчёт'!$B$14+IF(AND('Расчёт'!$B$16&gt;0,'Расчёт'!$B$17&lt;&gt;"",B315&gt;='Расчёт'!$B$17,B314&lt;'Расчёт'!$B$17),'Расчёт'!$B$16,0),0),MAX(C315-F315,0))</x:f>
        <x:v>0</x:v>
      </x:c>
      <x:c r="H315" s="96" t="n">
        <x:f>IF(C315&gt;0,D315+G315+'Расчёт'!$B$22,0)</x:f>
        <x:v>0</x:v>
      </x:c>
      <x:c r="I315" s="96" t="n">
        <x:f>MAX(C315-F315-G315,0)</x:f>
        <x:v>0</x:v>
      </x:c>
      <x:c r="J315" s="92"/>
      <x:c r="K315" s="96" t="n">
        <x:f>O314</x:f>
        <x:v>0</x:v>
      </x:c>
      <x:c r="L315" s="96" t="n">
        <x:f>IF(K315&lt;=0,0,MIN(K315+M315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315)))</x:f>
        <x:v>0</x:v>
      </x:c>
      <x:c r="M315" s="96" t="n">
        <x:f>IF(K315&gt;0,K315*'Расчёт'!$B$8/1200,0)</x:f>
        <x:v>0</x:v>
      </x:c>
      <x:c r="N315" s="96" t="n">
        <x:f>MAX(MIN(L315-M315,K315),0)</x:f>
        <x:v>0</x:v>
      </x:c>
      <x:c r="O315" s="96" t="n">
        <x:f>MAX(K315-N315,0)</x:f>
        <x:v>0</x:v>
      </x:c>
    </x:row>
    <x:row r="316" ht="18" customHeight="1">
      <x:c r="A316" s="98" t="n">
        <x:f>A315+1</x:f>
        <x:v>312</x:v>
      </x:c>
      <x:c r="B316" s="100" t="n">
        <x:f>DATE(YEAR(B315),MONTH(B315)+1,DAY(B315))</x:f>
        <x:v>55781</x:v>
      </x:c>
      <x:c r="C316" s="96" t="n">
        <x:f>I315</x:f>
        <x:v>0</x:v>
      </x:c>
      <x:c r="D316" s="96" t="n">
        <x:f>IF(C316&lt;=0,0,MIN(C316+E316,IF('Расчёт'!$B$10="Аннуитетный",IF('Расчёт'!$B$18="Сократить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316/('Расчёт'!$B$9*12-A316+1),C316*('Расчёт'!$B$8/1200)*(1+'Расчёт'!$B$8/1200)^('Расчёт'!$B$9*12-A316+1)/((1+'Расчёт'!$B$8/1200)^('Расчёт'!$B$9*12-A316+1)-1))),IF('Расчёт'!$B$18="Сократить срок",'Расчёт'!$I$5/('Расчёт'!$B$9*12)+E316,C316/('Расчёт'!$B$9*12-A316+1)+E316))))</x:f>
        <x:v>0</x:v>
      </x:c>
      <x:c r="E316" s="96" t="n">
        <x:f>IF(C316&gt;0,C316*'Расчёт'!$B$8/1200,0)</x:f>
        <x:v>0</x:v>
      </x:c>
      <x:c r="F316" s="96" t="n">
        <x:f>MAX(MIN(D316-E316,C316),0)</x:f>
        <x:v>0</x:v>
      </x:c>
      <x:c r="G316" s="96" t="n">
        <x:f>MIN(MAX('Расчёт'!$B$14+IF(AND('Расчёт'!$B$16&gt;0,'Расчёт'!$B$17&lt;&gt;"",B316&gt;='Расчёт'!$B$17,B315&lt;'Расчёт'!$B$17),'Расчёт'!$B$16,0),0),MAX(C316-F316,0))</x:f>
        <x:v>0</x:v>
      </x:c>
      <x:c r="H316" s="96" t="n">
        <x:f>IF(C316&gt;0,D316+G316+'Расчёт'!$B$22,0)</x:f>
        <x:v>0</x:v>
      </x:c>
      <x:c r="I316" s="96" t="n">
        <x:f>MAX(C316-F316-G316,0)</x:f>
        <x:v>0</x:v>
      </x:c>
      <x:c r="J316" s="92"/>
      <x:c r="K316" s="96" t="n">
        <x:f>O315</x:f>
        <x:v>0</x:v>
      </x:c>
      <x:c r="L316" s="96" t="n">
        <x:f>IF(K316&lt;=0,0,MIN(K316+M316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316)))</x:f>
        <x:v>0</x:v>
      </x:c>
      <x:c r="M316" s="96" t="n">
        <x:f>IF(K316&gt;0,K316*'Расчёт'!$B$8/1200,0)</x:f>
        <x:v>0</x:v>
      </x:c>
      <x:c r="N316" s="96" t="n">
        <x:f>MAX(MIN(L316-M316,K316),0)</x:f>
        <x:v>0</x:v>
      </x:c>
      <x:c r="O316" s="96" t="n">
        <x:f>MAX(K316-N316,0)</x:f>
        <x:v>0</x:v>
      </x:c>
    </x:row>
    <x:row r="317" ht="18" customHeight="1">
      <x:c r="A317" s="98" t="n">
        <x:f>A316+1</x:f>
        <x:v>313</x:v>
      </x:c>
      <x:c r="B317" s="100" t="n">
        <x:f>DATE(YEAR(B316),MONTH(B316)+1,DAY(B316))</x:f>
        <x:v>55811</x:v>
      </x:c>
      <x:c r="C317" s="96" t="n">
        <x:f>I316</x:f>
        <x:v>0</x:v>
      </x:c>
      <x:c r="D317" s="96" t="n">
        <x:f>IF(C317&lt;=0,0,MIN(C317+E317,IF('Расчёт'!$B$10="Аннуитетный",IF('Расчёт'!$B$18="Сократить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317/('Расчёт'!$B$9*12-A317+1),C317*('Расчёт'!$B$8/1200)*(1+'Расчёт'!$B$8/1200)^('Расчёт'!$B$9*12-A317+1)/((1+'Расчёт'!$B$8/1200)^('Расчёт'!$B$9*12-A317+1)-1))),IF('Расчёт'!$B$18="Сократить срок",'Расчёт'!$I$5/('Расчёт'!$B$9*12)+E317,C317/('Расчёт'!$B$9*12-A317+1)+E317))))</x:f>
        <x:v>0</x:v>
      </x:c>
      <x:c r="E317" s="96" t="n">
        <x:f>IF(C317&gt;0,C317*'Расчёт'!$B$8/1200,0)</x:f>
        <x:v>0</x:v>
      </x:c>
      <x:c r="F317" s="96" t="n">
        <x:f>MAX(MIN(D317-E317,C317),0)</x:f>
        <x:v>0</x:v>
      </x:c>
      <x:c r="G317" s="96" t="n">
        <x:f>MIN(MAX('Расчёт'!$B$14+IF(AND('Расчёт'!$B$16&gt;0,'Расчёт'!$B$17&lt;&gt;"",B317&gt;='Расчёт'!$B$17,B316&lt;'Расчёт'!$B$17),'Расчёт'!$B$16,0),0),MAX(C317-F317,0))</x:f>
        <x:v>0</x:v>
      </x:c>
      <x:c r="H317" s="96" t="n">
        <x:f>IF(C317&gt;0,D317+G317+'Расчёт'!$B$22,0)</x:f>
        <x:v>0</x:v>
      </x:c>
      <x:c r="I317" s="96" t="n">
        <x:f>MAX(C317-F317-G317,0)</x:f>
        <x:v>0</x:v>
      </x:c>
      <x:c r="J317" s="92"/>
      <x:c r="K317" s="96" t="n">
        <x:f>O316</x:f>
        <x:v>0</x:v>
      </x:c>
      <x:c r="L317" s="96" t="n">
        <x:f>IF(K317&lt;=0,0,MIN(K317+M317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317)))</x:f>
        <x:v>0</x:v>
      </x:c>
      <x:c r="M317" s="96" t="n">
        <x:f>IF(K317&gt;0,K317*'Расчёт'!$B$8/1200,0)</x:f>
        <x:v>0</x:v>
      </x:c>
      <x:c r="N317" s="96" t="n">
        <x:f>MAX(MIN(L317-M317,K317),0)</x:f>
        <x:v>0</x:v>
      </x:c>
      <x:c r="O317" s="96" t="n">
        <x:f>MAX(K317-N317,0)</x:f>
        <x:v>0</x:v>
      </x:c>
    </x:row>
    <x:row r="318" ht="18" customHeight="1">
      <x:c r="A318" s="98" t="n">
        <x:f>A317+1</x:f>
        <x:v>314</x:v>
      </x:c>
      <x:c r="B318" s="100" t="n">
        <x:f>DATE(YEAR(B317),MONTH(B317)+1,DAY(B317))</x:f>
        <x:v>55842</x:v>
      </x:c>
      <x:c r="C318" s="96" t="n">
        <x:f>I317</x:f>
        <x:v>0</x:v>
      </x:c>
      <x:c r="D318" s="96" t="n">
        <x:f>IF(C318&lt;=0,0,MIN(C318+E318,IF('Расчёт'!$B$10="Аннуитетный",IF('Расчёт'!$B$18="Сократить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318/('Расчёт'!$B$9*12-A318+1),C318*('Расчёт'!$B$8/1200)*(1+'Расчёт'!$B$8/1200)^('Расчёт'!$B$9*12-A318+1)/((1+'Расчёт'!$B$8/1200)^('Расчёт'!$B$9*12-A318+1)-1))),IF('Расчёт'!$B$18="Сократить срок",'Расчёт'!$I$5/('Расчёт'!$B$9*12)+E318,C318/('Расчёт'!$B$9*12-A318+1)+E318))))</x:f>
        <x:v>0</x:v>
      </x:c>
      <x:c r="E318" s="96" t="n">
        <x:f>IF(C318&gt;0,C318*'Расчёт'!$B$8/1200,0)</x:f>
        <x:v>0</x:v>
      </x:c>
      <x:c r="F318" s="96" t="n">
        <x:f>MAX(MIN(D318-E318,C318),0)</x:f>
        <x:v>0</x:v>
      </x:c>
      <x:c r="G318" s="96" t="n">
        <x:f>MIN(MAX('Расчёт'!$B$14+IF(AND('Расчёт'!$B$16&gt;0,'Расчёт'!$B$17&lt;&gt;"",B318&gt;='Расчёт'!$B$17,B317&lt;'Расчёт'!$B$17),'Расчёт'!$B$16,0),0),MAX(C318-F318,0))</x:f>
        <x:v>0</x:v>
      </x:c>
      <x:c r="H318" s="96" t="n">
        <x:f>IF(C318&gt;0,D318+G318+'Расчёт'!$B$22,0)</x:f>
        <x:v>0</x:v>
      </x:c>
      <x:c r="I318" s="96" t="n">
        <x:f>MAX(C318-F318-G318,0)</x:f>
        <x:v>0</x:v>
      </x:c>
      <x:c r="J318" s="92"/>
      <x:c r="K318" s="96" t="n">
        <x:f>O317</x:f>
        <x:v>0</x:v>
      </x:c>
      <x:c r="L318" s="96" t="n">
        <x:f>IF(K318&lt;=0,0,MIN(K318+M318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318)))</x:f>
        <x:v>0</x:v>
      </x:c>
      <x:c r="M318" s="96" t="n">
        <x:f>IF(K318&gt;0,K318*'Расчёт'!$B$8/1200,0)</x:f>
        <x:v>0</x:v>
      </x:c>
      <x:c r="N318" s="96" t="n">
        <x:f>MAX(MIN(L318-M318,K318),0)</x:f>
        <x:v>0</x:v>
      </x:c>
      <x:c r="O318" s="96" t="n">
        <x:f>MAX(K318-N318,0)</x:f>
        <x:v>0</x:v>
      </x:c>
    </x:row>
    <x:row r="319" ht="18" customHeight="1">
      <x:c r="A319" s="98" t="n">
        <x:f>A318+1</x:f>
        <x:v>315</x:v>
      </x:c>
      <x:c r="B319" s="100" t="n">
        <x:f>DATE(YEAR(B318),MONTH(B318)+1,DAY(B318))</x:f>
        <x:v>55872</x:v>
      </x:c>
      <x:c r="C319" s="96" t="n">
        <x:f>I318</x:f>
        <x:v>0</x:v>
      </x:c>
      <x:c r="D319" s="96" t="n">
        <x:f>IF(C319&lt;=0,0,MIN(C319+E319,IF('Расчёт'!$B$10="Аннуитетный",IF('Расчёт'!$B$18="Сократить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319/('Расчёт'!$B$9*12-A319+1),C319*('Расчёт'!$B$8/1200)*(1+'Расчёт'!$B$8/1200)^('Расчёт'!$B$9*12-A319+1)/((1+'Расчёт'!$B$8/1200)^('Расчёт'!$B$9*12-A319+1)-1))),IF('Расчёт'!$B$18="Сократить срок",'Расчёт'!$I$5/('Расчёт'!$B$9*12)+E319,C319/('Расчёт'!$B$9*12-A319+1)+E319))))</x:f>
        <x:v>0</x:v>
      </x:c>
      <x:c r="E319" s="96" t="n">
        <x:f>IF(C319&gt;0,C319*'Расчёт'!$B$8/1200,0)</x:f>
        <x:v>0</x:v>
      </x:c>
      <x:c r="F319" s="96" t="n">
        <x:f>MAX(MIN(D319-E319,C319),0)</x:f>
        <x:v>0</x:v>
      </x:c>
      <x:c r="G319" s="96" t="n">
        <x:f>MIN(MAX('Расчёт'!$B$14+IF(AND('Расчёт'!$B$16&gt;0,'Расчёт'!$B$17&lt;&gt;"",B319&gt;='Расчёт'!$B$17,B318&lt;'Расчёт'!$B$17),'Расчёт'!$B$16,0),0),MAX(C319-F319,0))</x:f>
        <x:v>0</x:v>
      </x:c>
      <x:c r="H319" s="96" t="n">
        <x:f>IF(C319&gt;0,D319+G319+'Расчёт'!$B$22,0)</x:f>
        <x:v>0</x:v>
      </x:c>
      <x:c r="I319" s="96" t="n">
        <x:f>MAX(C319-F319-G319,0)</x:f>
        <x:v>0</x:v>
      </x:c>
      <x:c r="J319" s="92"/>
      <x:c r="K319" s="96" t="n">
        <x:f>O318</x:f>
        <x:v>0</x:v>
      </x:c>
      <x:c r="L319" s="96" t="n">
        <x:f>IF(K319&lt;=0,0,MIN(K319+M319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319)))</x:f>
        <x:v>0</x:v>
      </x:c>
      <x:c r="M319" s="96" t="n">
        <x:f>IF(K319&gt;0,K319*'Расчёт'!$B$8/1200,0)</x:f>
        <x:v>0</x:v>
      </x:c>
      <x:c r="N319" s="96" t="n">
        <x:f>MAX(MIN(L319-M319,K319),0)</x:f>
        <x:v>0</x:v>
      </x:c>
      <x:c r="O319" s="96" t="n">
        <x:f>MAX(K319-N319,0)</x:f>
        <x:v>0</x:v>
      </x:c>
    </x:row>
    <x:row r="320" ht="18" customHeight="1">
      <x:c r="A320" s="98" t="n">
        <x:f>A319+1</x:f>
        <x:v>316</x:v>
      </x:c>
      <x:c r="B320" s="100" t="n">
        <x:f>DATE(YEAR(B319),MONTH(B319)+1,DAY(B319))</x:f>
        <x:v>55903</x:v>
      </x:c>
      <x:c r="C320" s="96" t="n">
        <x:f>I319</x:f>
        <x:v>0</x:v>
      </x:c>
      <x:c r="D320" s="96" t="n">
        <x:f>IF(C320&lt;=0,0,MIN(C320+E320,IF('Расчёт'!$B$10="Аннуитетный",IF('Расчёт'!$B$18="Сократить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320/('Расчёт'!$B$9*12-A320+1),C320*('Расчёт'!$B$8/1200)*(1+'Расчёт'!$B$8/1200)^('Расчёт'!$B$9*12-A320+1)/((1+'Расчёт'!$B$8/1200)^('Расчёт'!$B$9*12-A320+1)-1))),IF('Расчёт'!$B$18="Сократить срок",'Расчёт'!$I$5/('Расчёт'!$B$9*12)+E320,C320/('Расчёт'!$B$9*12-A320+1)+E320))))</x:f>
        <x:v>0</x:v>
      </x:c>
      <x:c r="E320" s="96" t="n">
        <x:f>IF(C320&gt;0,C320*'Расчёт'!$B$8/1200,0)</x:f>
        <x:v>0</x:v>
      </x:c>
      <x:c r="F320" s="96" t="n">
        <x:f>MAX(MIN(D320-E320,C320),0)</x:f>
        <x:v>0</x:v>
      </x:c>
      <x:c r="G320" s="96" t="n">
        <x:f>MIN(MAX('Расчёт'!$B$14+IF(AND('Расчёт'!$B$16&gt;0,'Расчёт'!$B$17&lt;&gt;"",B320&gt;='Расчёт'!$B$17,B319&lt;'Расчёт'!$B$17),'Расчёт'!$B$16,0),0),MAX(C320-F320,0))</x:f>
        <x:v>0</x:v>
      </x:c>
      <x:c r="H320" s="96" t="n">
        <x:f>IF(C320&gt;0,D320+G320+'Расчёт'!$B$22,0)</x:f>
        <x:v>0</x:v>
      </x:c>
      <x:c r="I320" s="96" t="n">
        <x:f>MAX(C320-F320-G320,0)</x:f>
        <x:v>0</x:v>
      </x:c>
      <x:c r="J320" s="92"/>
      <x:c r="K320" s="96" t="n">
        <x:f>O319</x:f>
        <x:v>0</x:v>
      </x:c>
      <x:c r="L320" s="96" t="n">
        <x:f>IF(K320&lt;=0,0,MIN(K320+M320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320)))</x:f>
        <x:v>0</x:v>
      </x:c>
      <x:c r="M320" s="96" t="n">
        <x:f>IF(K320&gt;0,K320*'Расчёт'!$B$8/1200,0)</x:f>
        <x:v>0</x:v>
      </x:c>
      <x:c r="N320" s="96" t="n">
        <x:f>MAX(MIN(L320-M320,K320),0)</x:f>
        <x:v>0</x:v>
      </x:c>
      <x:c r="O320" s="96" t="n">
        <x:f>MAX(K320-N320,0)</x:f>
        <x:v>0</x:v>
      </x:c>
    </x:row>
    <x:row r="321" ht="18" customHeight="1">
      <x:c r="A321" s="98" t="n">
        <x:f>A320+1</x:f>
        <x:v>317</x:v>
      </x:c>
      <x:c r="B321" s="100" t="n">
        <x:f>DATE(YEAR(B320),MONTH(B320)+1,DAY(B320))</x:f>
        <x:v>55934</x:v>
      </x:c>
      <x:c r="C321" s="96" t="n">
        <x:f>I320</x:f>
        <x:v>0</x:v>
      </x:c>
      <x:c r="D321" s="96" t="n">
        <x:f>IF(C321&lt;=0,0,MIN(C321+E321,IF('Расчёт'!$B$10="Аннуитетный",IF('Расчёт'!$B$18="Сократить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321/('Расчёт'!$B$9*12-A321+1),C321*('Расчёт'!$B$8/1200)*(1+'Расчёт'!$B$8/1200)^('Расчёт'!$B$9*12-A321+1)/((1+'Расчёт'!$B$8/1200)^('Расчёт'!$B$9*12-A321+1)-1))),IF('Расчёт'!$B$18="Сократить срок",'Расчёт'!$I$5/('Расчёт'!$B$9*12)+E321,C321/('Расчёт'!$B$9*12-A321+1)+E321))))</x:f>
        <x:v>0</x:v>
      </x:c>
      <x:c r="E321" s="96" t="n">
        <x:f>IF(C321&gt;0,C321*'Расчёт'!$B$8/1200,0)</x:f>
        <x:v>0</x:v>
      </x:c>
      <x:c r="F321" s="96" t="n">
        <x:f>MAX(MIN(D321-E321,C321),0)</x:f>
        <x:v>0</x:v>
      </x:c>
      <x:c r="G321" s="96" t="n">
        <x:f>MIN(MAX('Расчёт'!$B$14+IF(AND('Расчёт'!$B$16&gt;0,'Расчёт'!$B$17&lt;&gt;"",B321&gt;='Расчёт'!$B$17,B320&lt;'Расчёт'!$B$17),'Расчёт'!$B$16,0),0),MAX(C321-F321,0))</x:f>
        <x:v>0</x:v>
      </x:c>
      <x:c r="H321" s="96" t="n">
        <x:f>IF(C321&gt;0,D321+G321+'Расчёт'!$B$22,0)</x:f>
        <x:v>0</x:v>
      </x:c>
      <x:c r="I321" s="96" t="n">
        <x:f>MAX(C321-F321-G321,0)</x:f>
        <x:v>0</x:v>
      </x:c>
      <x:c r="J321" s="92"/>
      <x:c r="K321" s="96" t="n">
        <x:f>O320</x:f>
        <x:v>0</x:v>
      </x:c>
      <x:c r="L321" s="96" t="n">
        <x:f>IF(K321&lt;=0,0,MIN(K321+M321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321)))</x:f>
        <x:v>0</x:v>
      </x:c>
      <x:c r="M321" s="96" t="n">
        <x:f>IF(K321&gt;0,K321*'Расчёт'!$B$8/1200,0)</x:f>
        <x:v>0</x:v>
      </x:c>
      <x:c r="N321" s="96" t="n">
        <x:f>MAX(MIN(L321-M321,K321),0)</x:f>
        <x:v>0</x:v>
      </x:c>
      <x:c r="O321" s="96" t="n">
        <x:f>MAX(K321-N321,0)</x:f>
        <x:v>0</x:v>
      </x:c>
    </x:row>
    <x:row r="322" ht="18" customHeight="1">
      <x:c r="A322" s="98" t="n">
        <x:f>A321+1</x:f>
        <x:v>318</x:v>
      </x:c>
      <x:c r="B322" s="100" t="n">
        <x:f>DATE(YEAR(B321),MONTH(B321)+1,DAY(B321))</x:f>
        <x:v>55962</x:v>
      </x:c>
      <x:c r="C322" s="96" t="n">
        <x:f>I321</x:f>
        <x:v>0</x:v>
      </x:c>
      <x:c r="D322" s="96" t="n">
        <x:f>IF(C322&lt;=0,0,MIN(C322+E322,IF('Расчёт'!$B$10="Аннуитетный",IF('Расчёт'!$B$18="Сократить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322/('Расчёт'!$B$9*12-A322+1),C322*('Расчёт'!$B$8/1200)*(1+'Расчёт'!$B$8/1200)^('Расчёт'!$B$9*12-A322+1)/((1+'Расчёт'!$B$8/1200)^('Расчёт'!$B$9*12-A322+1)-1))),IF('Расчёт'!$B$18="Сократить срок",'Расчёт'!$I$5/('Расчёт'!$B$9*12)+E322,C322/('Расчёт'!$B$9*12-A322+1)+E322))))</x:f>
        <x:v>0</x:v>
      </x:c>
      <x:c r="E322" s="96" t="n">
        <x:f>IF(C322&gt;0,C322*'Расчёт'!$B$8/1200,0)</x:f>
        <x:v>0</x:v>
      </x:c>
      <x:c r="F322" s="96" t="n">
        <x:f>MAX(MIN(D322-E322,C322),0)</x:f>
        <x:v>0</x:v>
      </x:c>
      <x:c r="G322" s="96" t="n">
        <x:f>MIN(MAX('Расчёт'!$B$14+IF(AND('Расчёт'!$B$16&gt;0,'Расчёт'!$B$17&lt;&gt;"",B322&gt;='Расчёт'!$B$17,B321&lt;'Расчёт'!$B$17),'Расчёт'!$B$16,0),0),MAX(C322-F322,0))</x:f>
        <x:v>0</x:v>
      </x:c>
      <x:c r="H322" s="96" t="n">
        <x:f>IF(C322&gt;0,D322+G322+'Расчёт'!$B$22,0)</x:f>
        <x:v>0</x:v>
      </x:c>
      <x:c r="I322" s="96" t="n">
        <x:f>MAX(C322-F322-G322,0)</x:f>
        <x:v>0</x:v>
      </x:c>
      <x:c r="J322" s="92"/>
      <x:c r="K322" s="96" t="n">
        <x:f>O321</x:f>
        <x:v>0</x:v>
      </x:c>
      <x:c r="L322" s="96" t="n">
        <x:f>IF(K322&lt;=0,0,MIN(K322+M322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322)))</x:f>
        <x:v>0</x:v>
      </x:c>
      <x:c r="M322" s="96" t="n">
        <x:f>IF(K322&gt;0,K322*'Расчёт'!$B$8/1200,0)</x:f>
        <x:v>0</x:v>
      </x:c>
      <x:c r="N322" s="96" t="n">
        <x:f>MAX(MIN(L322-M322,K322),0)</x:f>
        <x:v>0</x:v>
      </x:c>
      <x:c r="O322" s="96" t="n">
        <x:f>MAX(K322-N322,0)</x:f>
        <x:v>0</x:v>
      </x:c>
    </x:row>
    <x:row r="323" ht="18" customHeight="1">
      <x:c r="A323" s="98" t="n">
        <x:f>A322+1</x:f>
        <x:v>319</x:v>
      </x:c>
      <x:c r="B323" s="100" t="n">
        <x:f>DATE(YEAR(B322),MONTH(B322)+1,DAY(B322))</x:f>
        <x:v>55993</x:v>
      </x:c>
      <x:c r="C323" s="96" t="n">
        <x:f>I322</x:f>
        <x:v>0</x:v>
      </x:c>
      <x:c r="D323" s="96" t="n">
        <x:f>IF(C323&lt;=0,0,MIN(C323+E323,IF('Расчёт'!$B$10="Аннуитетный",IF('Расчёт'!$B$18="Сократить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323/('Расчёт'!$B$9*12-A323+1),C323*('Расчёт'!$B$8/1200)*(1+'Расчёт'!$B$8/1200)^('Расчёт'!$B$9*12-A323+1)/((1+'Расчёт'!$B$8/1200)^('Расчёт'!$B$9*12-A323+1)-1))),IF('Расчёт'!$B$18="Сократить срок",'Расчёт'!$I$5/('Расчёт'!$B$9*12)+E323,C323/('Расчёт'!$B$9*12-A323+1)+E323))))</x:f>
        <x:v>0</x:v>
      </x:c>
      <x:c r="E323" s="96" t="n">
        <x:f>IF(C323&gt;0,C323*'Расчёт'!$B$8/1200,0)</x:f>
        <x:v>0</x:v>
      </x:c>
      <x:c r="F323" s="96" t="n">
        <x:f>MAX(MIN(D323-E323,C323),0)</x:f>
        <x:v>0</x:v>
      </x:c>
      <x:c r="G323" s="96" t="n">
        <x:f>MIN(MAX('Расчёт'!$B$14+IF(AND('Расчёт'!$B$16&gt;0,'Расчёт'!$B$17&lt;&gt;"",B323&gt;='Расчёт'!$B$17,B322&lt;'Расчёт'!$B$17),'Расчёт'!$B$16,0),0),MAX(C323-F323,0))</x:f>
        <x:v>0</x:v>
      </x:c>
      <x:c r="H323" s="96" t="n">
        <x:f>IF(C323&gt;0,D323+G323+'Расчёт'!$B$22,0)</x:f>
        <x:v>0</x:v>
      </x:c>
      <x:c r="I323" s="96" t="n">
        <x:f>MAX(C323-F323-G323,0)</x:f>
        <x:v>0</x:v>
      </x:c>
      <x:c r="J323" s="92"/>
      <x:c r="K323" s="96" t="n">
        <x:f>O322</x:f>
        <x:v>0</x:v>
      </x:c>
      <x:c r="L323" s="96" t="n">
        <x:f>IF(K323&lt;=0,0,MIN(K323+M323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323)))</x:f>
        <x:v>0</x:v>
      </x:c>
      <x:c r="M323" s="96" t="n">
        <x:f>IF(K323&gt;0,K323*'Расчёт'!$B$8/1200,0)</x:f>
        <x:v>0</x:v>
      </x:c>
      <x:c r="N323" s="96" t="n">
        <x:f>MAX(MIN(L323-M323,K323),0)</x:f>
        <x:v>0</x:v>
      </x:c>
      <x:c r="O323" s="96" t="n">
        <x:f>MAX(K323-N323,0)</x:f>
        <x:v>0</x:v>
      </x:c>
    </x:row>
    <x:row r="324" ht="18" customHeight="1">
      <x:c r="A324" s="98" t="n">
        <x:f>A323+1</x:f>
        <x:v>320</x:v>
      </x:c>
      <x:c r="B324" s="100" t="n">
        <x:f>DATE(YEAR(B323),MONTH(B323)+1,DAY(B323))</x:f>
        <x:v>56023</x:v>
      </x:c>
      <x:c r="C324" s="96" t="n">
        <x:f>I323</x:f>
        <x:v>0</x:v>
      </x:c>
      <x:c r="D324" s="96" t="n">
        <x:f>IF(C324&lt;=0,0,MIN(C324+E324,IF('Расчёт'!$B$10="Аннуитетный",IF('Расчёт'!$B$18="Сократить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324/('Расчёт'!$B$9*12-A324+1),C324*('Расчёт'!$B$8/1200)*(1+'Расчёт'!$B$8/1200)^('Расчёт'!$B$9*12-A324+1)/((1+'Расчёт'!$B$8/1200)^('Расчёт'!$B$9*12-A324+1)-1))),IF('Расчёт'!$B$18="Сократить срок",'Расчёт'!$I$5/('Расчёт'!$B$9*12)+E324,C324/('Расчёт'!$B$9*12-A324+1)+E324))))</x:f>
        <x:v>0</x:v>
      </x:c>
      <x:c r="E324" s="96" t="n">
        <x:f>IF(C324&gt;0,C324*'Расчёт'!$B$8/1200,0)</x:f>
        <x:v>0</x:v>
      </x:c>
      <x:c r="F324" s="96" t="n">
        <x:f>MAX(MIN(D324-E324,C324),0)</x:f>
        <x:v>0</x:v>
      </x:c>
      <x:c r="G324" s="96" t="n">
        <x:f>MIN(MAX('Расчёт'!$B$14+IF(AND('Расчёт'!$B$16&gt;0,'Расчёт'!$B$17&lt;&gt;"",B324&gt;='Расчёт'!$B$17,B323&lt;'Расчёт'!$B$17),'Расчёт'!$B$16,0),0),MAX(C324-F324,0))</x:f>
        <x:v>0</x:v>
      </x:c>
      <x:c r="H324" s="96" t="n">
        <x:f>IF(C324&gt;0,D324+G324+'Расчёт'!$B$22,0)</x:f>
        <x:v>0</x:v>
      </x:c>
      <x:c r="I324" s="96" t="n">
        <x:f>MAX(C324-F324-G324,0)</x:f>
        <x:v>0</x:v>
      </x:c>
      <x:c r="J324" s="92"/>
      <x:c r="K324" s="96" t="n">
        <x:f>O323</x:f>
        <x:v>0</x:v>
      </x:c>
      <x:c r="L324" s="96" t="n">
        <x:f>IF(K324&lt;=0,0,MIN(K324+M324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324)))</x:f>
        <x:v>0</x:v>
      </x:c>
      <x:c r="M324" s="96" t="n">
        <x:f>IF(K324&gt;0,K324*'Расчёт'!$B$8/1200,0)</x:f>
        <x:v>0</x:v>
      </x:c>
      <x:c r="N324" s="96" t="n">
        <x:f>MAX(MIN(L324-M324,K324),0)</x:f>
        <x:v>0</x:v>
      </x:c>
      <x:c r="O324" s="96" t="n">
        <x:f>MAX(K324-N324,0)</x:f>
        <x:v>0</x:v>
      </x:c>
    </x:row>
    <x:row r="325" ht="18" customHeight="1">
      <x:c r="A325" s="98" t="n">
        <x:f>A324+1</x:f>
        <x:v>321</x:v>
      </x:c>
      <x:c r="B325" s="100" t="n">
        <x:f>DATE(YEAR(B324),MONTH(B324)+1,DAY(B324))</x:f>
        <x:v>56054</x:v>
      </x:c>
      <x:c r="C325" s="96" t="n">
        <x:f>I324</x:f>
        <x:v>0</x:v>
      </x:c>
      <x:c r="D325" s="96" t="n">
        <x:f>IF(C325&lt;=0,0,MIN(C325+E325,IF('Расчёт'!$B$10="Аннуитетный",IF('Расчёт'!$B$18="Сократить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325/('Расчёт'!$B$9*12-A325+1),C325*('Расчёт'!$B$8/1200)*(1+'Расчёт'!$B$8/1200)^('Расчёт'!$B$9*12-A325+1)/((1+'Расчёт'!$B$8/1200)^('Расчёт'!$B$9*12-A325+1)-1))),IF('Расчёт'!$B$18="Сократить срок",'Расчёт'!$I$5/('Расчёт'!$B$9*12)+E325,C325/('Расчёт'!$B$9*12-A325+1)+E325))))</x:f>
        <x:v>0</x:v>
      </x:c>
      <x:c r="E325" s="96" t="n">
        <x:f>IF(C325&gt;0,C325*'Расчёт'!$B$8/1200,0)</x:f>
        <x:v>0</x:v>
      </x:c>
      <x:c r="F325" s="96" t="n">
        <x:f>MAX(MIN(D325-E325,C325),0)</x:f>
        <x:v>0</x:v>
      </x:c>
      <x:c r="G325" s="96" t="n">
        <x:f>MIN(MAX('Расчёт'!$B$14+IF(AND('Расчёт'!$B$16&gt;0,'Расчёт'!$B$17&lt;&gt;"",B325&gt;='Расчёт'!$B$17,B324&lt;'Расчёт'!$B$17),'Расчёт'!$B$16,0),0),MAX(C325-F325,0))</x:f>
        <x:v>0</x:v>
      </x:c>
      <x:c r="H325" s="96" t="n">
        <x:f>IF(C325&gt;0,D325+G325+'Расчёт'!$B$22,0)</x:f>
        <x:v>0</x:v>
      </x:c>
      <x:c r="I325" s="96" t="n">
        <x:f>MAX(C325-F325-G325,0)</x:f>
        <x:v>0</x:v>
      </x:c>
      <x:c r="J325" s="92"/>
      <x:c r="K325" s="96" t="n">
        <x:f>O324</x:f>
        <x:v>0</x:v>
      </x:c>
      <x:c r="L325" s="96" t="n">
        <x:f>IF(K325&lt;=0,0,MIN(K325+M325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325)))</x:f>
        <x:v>0</x:v>
      </x:c>
      <x:c r="M325" s="96" t="n">
        <x:f>IF(K325&gt;0,K325*'Расчёт'!$B$8/1200,0)</x:f>
        <x:v>0</x:v>
      </x:c>
      <x:c r="N325" s="96" t="n">
        <x:f>MAX(MIN(L325-M325,K325),0)</x:f>
        <x:v>0</x:v>
      </x:c>
      <x:c r="O325" s="96" t="n">
        <x:f>MAX(K325-N325,0)</x:f>
        <x:v>0</x:v>
      </x:c>
    </x:row>
    <x:row r="326" ht="18" customHeight="1">
      <x:c r="A326" s="98" t="n">
        <x:f>A325+1</x:f>
        <x:v>322</x:v>
      </x:c>
      <x:c r="B326" s="100" t="n">
        <x:f>DATE(YEAR(B325),MONTH(B325)+1,DAY(B325))</x:f>
        <x:v>56084</x:v>
      </x:c>
      <x:c r="C326" s="96" t="n">
        <x:f>I325</x:f>
        <x:v>0</x:v>
      </x:c>
      <x:c r="D326" s="96" t="n">
        <x:f>IF(C326&lt;=0,0,MIN(C326+E326,IF('Расчёт'!$B$10="Аннуитетный",IF('Расчёт'!$B$18="Сократить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326/('Расчёт'!$B$9*12-A326+1),C326*('Расчёт'!$B$8/1200)*(1+'Расчёт'!$B$8/1200)^('Расчёт'!$B$9*12-A326+1)/((1+'Расчёт'!$B$8/1200)^('Расчёт'!$B$9*12-A326+1)-1))),IF('Расчёт'!$B$18="Сократить срок",'Расчёт'!$I$5/('Расчёт'!$B$9*12)+E326,C326/('Расчёт'!$B$9*12-A326+1)+E326))))</x:f>
        <x:v>0</x:v>
      </x:c>
      <x:c r="E326" s="96" t="n">
        <x:f>IF(C326&gt;0,C326*'Расчёт'!$B$8/1200,0)</x:f>
        <x:v>0</x:v>
      </x:c>
      <x:c r="F326" s="96" t="n">
        <x:f>MAX(MIN(D326-E326,C326),0)</x:f>
        <x:v>0</x:v>
      </x:c>
      <x:c r="G326" s="96" t="n">
        <x:f>MIN(MAX('Расчёт'!$B$14+IF(AND('Расчёт'!$B$16&gt;0,'Расчёт'!$B$17&lt;&gt;"",B326&gt;='Расчёт'!$B$17,B325&lt;'Расчёт'!$B$17),'Расчёт'!$B$16,0),0),MAX(C326-F326,0))</x:f>
        <x:v>0</x:v>
      </x:c>
      <x:c r="H326" s="96" t="n">
        <x:f>IF(C326&gt;0,D326+G326+'Расчёт'!$B$22,0)</x:f>
        <x:v>0</x:v>
      </x:c>
      <x:c r="I326" s="96" t="n">
        <x:f>MAX(C326-F326-G326,0)</x:f>
        <x:v>0</x:v>
      </x:c>
      <x:c r="J326" s="92"/>
      <x:c r="K326" s="96" t="n">
        <x:f>O325</x:f>
        <x:v>0</x:v>
      </x:c>
      <x:c r="L326" s="96" t="n">
        <x:f>IF(K326&lt;=0,0,MIN(K326+M326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326)))</x:f>
        <x:v>0</x:v>
      </x:c>
      <x:c r="M326" s="96" t="n">
        <x:f>IF(K326&gt;0,K326*'Расчёт'!$B$8/1200,0)</x:f>
        <x:v>0</x:v>
      </x:c>
      <x:c r="N326" s="96" t="n">
        <x:f>MAX(MIN(L326-M326,K326),0)</x:f>
        <x:v>0</x:v>
      </x:c>
      <x:c r="O326" s="96" t="n">
        <x:f>MAX(K326-N326,0)</x:f>
        <x:v>0</x:v>
      </x:c>
    </x:row>
    <x:row r="327" ht="18" customHeight="1">
      <x:c r="A327" s="98" t="n">
        <x:f>A326+1</x:f>
        <x:v>323</x:v>
      </x:c>
      <x:c r="B327" s="100" t="n">
        <x:f>DATE(YEAR(B326),MONTH(B326)+1,DAY(B326))</x:f>
        <x:v>56115</x:v>
      </x:c>
      <x:c r="C327" s="96" t="n">
        <x:f>I326</x:f>
        <x:v>0</x:v>
      </x:c>
      <x:c r="D327" s="96" t="n">
        <x:f>IF(C327&lt;=0,0,MIN(C327+E327,IF('Расчёт'!$B$10="Аннуитетный",IF('Расчёт'!$B$18="Сократить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327/('Расчёт'!$B$9*12-A327+1),C327*('Расчёт'!$B$8/1200)*(1+'Расчёт'!$B$8/1200)^('Расчёт'!$B$9*12-A327+1)/((1+'Расчёт'!$B$8/1200)^('Расчёт'!$B$9*12-A327+1)-1))),IF('Расчёт'!$B$18="Сократить срок",'Расчёт'!$I$5/('Расчёт'!$B$9*12)+E327,C327/('Расчёт'!$B$9*12-A327+1)+E327))))</x:f>
        <x:v>0</x:v>
      </x:c>
      <x:c r="E327" s="96" t="n">
        <x:f>IF(C327&gt;0,C327*'Расчёт'!$B$8/1200,0)</x:f>
        <x:v>0</x:v>
      </x:c>
      <x:c r="F327" s="96" t="n">
        <x:f>MAX(MIN(D327-E327,C327),0)</x:f>
        <x:v>0</x:v>
      </x:c>
      <x:c r="G327" s="96" t="n">
        <x:f>MIN(MAX('Расчёт'!$B$14+IF(AND('Расчёт'!$B$16&gt;0,'Расчёт'!$B$17&lt;&gt;"",B327&gt;='Расчёт'!$B$17,B326&lt;'Расчёт'!$B$17),'Расчёт'!$B$16,0),0),MAX(C327-F327,0))</x:f>
        <x:v>0</x:v>
      </x:c>
      <x:c r="H327" s="96" t="n">
        <x:f>IF(C327&gt;0,D327+G327+'Расчёт'!$B$22,0)</x:f>
        <x:v>0</x:v>
      </x:c>
      <x:c r="I327" s="96" t="n">
        <x:f>MAX(C327-F327-G327,0)</x:f>
        <x:v>0</x:v>
      </x:c>
      <x:c r="J327" s="92"/>
      <x:c r="K327" s="96" t="n">
        <x:f>O326</x:f>
        <x:v>0</x:v>
      </x:c>
      <x:c r="L327" s="96" t="n">
        <x:f>IF(K327&lt;=0,0,MIN(K327+M327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327)))</x:f>
        <x:v>0</x:v>
      </x:c>
      <x:c r="M327" s="96" t="n">
        <x:f>IF(K327&gt;0,K327*'Расчёт'!$B$8/1200,0)</x:f>
        <x:v>0</x:v>
      </x:c>
      <x:c r="N327" s="96" t="n">
        <x:f>MAX(MIN(L327-M327,K327),0)</x:f>
        <x:v>0</x:v>
      </x:c>
      <x:c r="O327" s="96" t="n">
        <x:f>MAX(K327-N327,0)</x:f>
        <x:v>0</x:v>
      </x:c>
    </x:row>
    <x:row r="328" ht="18" customHeight="1">
      <x:c r="A328" s="98" t="n">
        <x:f>A327+1</x:f>
        <x:v>324</x:v>
      </x:c>
      <x:c r="B328" s="100" t="n">
        <x:f>DATE(YEAR(B327),MONTH(B327)+1,DAY(B327))</x:f>
        <x:v>56146</x:v>
      </x:c>
      <x:c r="C328" s="96" t="n">
        <x:f>I327</x:f>
        <x:v>0</x:v>
      </x:c>
      <x:c r="D328" s="96" t="n">
        <x:f>IF(C328&lt;=0,0,MIN(C328+E328,IF('Расчёт'!$B$10="Аннуитетный",IF('Расчёт'!$B$18="Сократить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328/('Расчёт'!$B$9*12-A328+1),C328*('Расчёт'!$B$8/1200)*(1+'Расчёт'!$B$8/1200)^('Расчёт'!$B$9*12-A328+1)/((1+'Расчёт'!$B$8/1200)^('Расчёт'!$B$9*12-A328+1)-1))),IF('Расчёт'!$B$18="Сократить срок",'Расчёт'!$I$5/('Расчёт'!$B$9*12)+E328,C328/('Расчёт'!$B$9*12-A328+1)+E328))))</x:f>
        <x:v>0</x:v>
      </x:c>
      <x:c r="E328" s="96" t="n">
        <x:f>IF(C328&gt;0,C328*'Расчёт'!$B$8/1200,0)</x:f>
        <x:v>0</x:v>
      </x:c>
      <x:c r="F328" s="96" t="n">
        <x:f>MAX(MIN(D328-E328,C328),0)</x:f>
        <x:v>0</x:v>
      </x:c>
      <x:c r="G328" s="96" t="n">
        <x:f>MIN(MAX('Расчёт'!$B$14+IF(AND('Расчёт'!$B$16&gt;0,'Расчёт'!$B$17&lt;&gt;"",B328&gt;='Расчёт'!$B$17,B327&lt;'Расчёт'!$B$17),'Расчёт'!$B$16,0),0),MAX(C328-F328,0))</x:f>
        <x:v>0</x:v>
      </x:c>
      <x:c r="H328" s="96" t="n">
        <x:f>IF(C328&gt;0,D328+G328+'Расчёт'!$B$22,0)</x:f>
        <x:v>0</x:v>
      </x:c>
      <x:c r="I328" s="96" t="n">
        <x:f>MAX(C328-F328-G328,0)</x:f>
        <x:v>0</x:v>
      </x:c>
      <x:c r="J328" s="92"/>
      <x:c r="K328" s="96" t="n">
        <x:f>O327</x:f>
        <x:v>0</x:v>
      </x:c>
      <x:c r="L328" s="96" t="n">
        <x:f>IF(K328&lt;=0,0,MIN(K328+M328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328)))</x:f>
        <x:v>0</x:v>
      </x:c>
      <x:c r="M328" s="96" t="n">
        <x:f>IF(K328&gt;0,K328*'Расчёт'!$B$8/1200,0)</x:f>
        <x:v>0</x:v>
      </x:c>
      <x:c r="N328" s="96" t="n">
        <x:f>MAX(MIN(L328-M328,K328),0)</x:f>
        <x:v>0</x:v>
      </x:c>
      <x:c r="O328" s="96" t="n">
        <x:f>MAX(K328-N328,0)</x:f>
        <x:v>0</x:v>
      </x:c>
    </x:row>
    <x:row r="329" ht="18" customHeight="1">
      <x:c r="A329" s="98" t="n">
        <x:f>A328+1</x:f>
        <x:v>325</x:v>
      </x:c>
      <x:c r="B329" s="100" t="n">
        <x:f>DATE(YEAR(B328),MONTH(B328)+1,DAY(B328))</x:f>
        <x:v>56176</x:v>
      </x:c>
      <x:c r="C329" s="96" t="n">
        <x:f>I328</x:f>
        <x:v>0</x:v>
      </x:c>
      <x:c r="D329" s="96" t="n">
        <x:f>IF(C329&lt;=0,0,MIN(C329+E329,IF('Расчёт'!$B$10="Аннуитетный",IF('Расчёт'!$B$18="Сократить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329/('Расчёт'!$B$9*12-A329+1),C329*('Расчёт'!$B$8/1200)*(1+'Расчёт'!$B$8/1200)^('Расчёт'!$B$9*12-A329+1)/((1+'Расчёт'!$B$8/1200)^('Расчёт'!$B$9*12-A329+1)-1))),IF('Расчёт'!$B$18="Сократить срок",'Расчёт'!$I$5/('Расчёт'!$B$9*12)+E329,C329/('Расчёт'!$B$9*12-A329+1)+E329))))</x:f>
        <x:v>0</x:v>
      </x:c>
      <x:c r="E329" s="96" t="n">
        <x:f>IF(C329&gt;0,C329*'Расчёт'!$B$8/1200,0)</x:f>
        <x:v>0</x:v>
      </x:c>
      <x:c r="F329" s="96" t="n">
        <x:f>MAX(MIN(D329-E329,C329),0)</x:f>
        <x:v>0</x:v>
      </x:c>
      <x:c r="G329" s="96" t="n">
        <x:f>MIN(MAX('Расчёт'!$B$14+IF(AND('Расчёт'!$B$16&gt;0,'Расчёт'!$B$17&lt;&gt;"",B329&gt;='Расчёт'!$B$17,B328&lt;'Расчёт'!$B$17),'Расчёт'!$B$16,0),0),MAX(C329-F329,0))</x:f>
        <x:v>0</x:v>
      </x:c>
      <x:c r="H329" s="96" t="n">
        <x:f>IF(C329&gt;0,D329+G329+'Расчёт'!$B$22,0)</x:f>
        <x:v>0</x:v>
      </x:c>
      <x:c r="I329" s="96" t="n">
        <x:f>MAX(C329-F329-G329,0)</x:f>
        <x:v>0</x:v>
      </x:c>
      <x:c r="J329" s="92"/>
      <x:c r="K329" s="96" t="n">
        <x:f>O328</x:f>
        <x:v>0</x:v>
      </x:c>
      <x:c r="L329" s="96" t="n">
        <x:f>IF(K329&lt;=0,0,MIN(K329+M329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329)))</x:f>
        <x:v>0</x:v>
      </x:c>
      <x:c r="M329" s="96" t="n">
        <x:f>IF(K329&gt;0,K329*'Расчёт'!$B$8/1200,0)</x:f>
        <x:v>0</x:v>
      </x:c>
      <x:c r="N329" s="96" t="n">
        <x:f>MAX(MIN(L329-M329,K329),0)</x:f>
        <x:v>0</x:v>
      </x:c>
      <x:c r="O329" s="96" t="n">
        <x:f>MAX(K329-N329,0)</x:f>
        <x:v>0</x:v>
      </x:c>
    </x:row>
    <x:row r="330" ht="18" customHeight="1">
      <x:c r="A330" s="98" t="n">
        <x:f>A329+1</x:f>
        <x:v>326</x:v>
      </x:c>
      <x:c r="B330" s="100" t="n">
        <x:f>DATE(YEAR(B329),MONTH(B329)+1,DAY(B329))</x:f>
        <x:v>56207</x:v>
      </x:c>
      <x:c r="C330" s="96" t="n">
        <x:f>I329</x:f>
        <x:v>0</x:v>
      </x:c>
      <x:c r="D330" s="96" t="n">
        <x:f>IF(C330&lt;=0,0,MIN(C330+E330,IF('Расчёт'!$B$10="Аннуитетный",IF('Расчёт'!$B$18="Сократить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330/('Расчёт'!$B$9*12-A330+1),C330*('Расчёт'!$B$8/1200)*(1+'Расчёт'!$B$8/1200)^('Расчёт'!$B$9*12-A330+1)/((1+'Расчёт'!$B$8/1200)^('Расчёт'!$B$9*12-A330+1)-1))),IF('Расчёт'!$B$18="Сократить срок",'Расчёт'!$I$5/('Расчёт'!$B$9*12)+E330,C330/('Расчёт'!$B$9*12-A330+1)+E330))))</x:f>
        <x:v>0</x:v>
      </x:c>
      <x:c r="E330" s="96" t="n">
        <x:f>IF(C330&gt;0,C330*'Расчёт'!$B$8/1200,0)</x:f>
        <x:v>0</x:v>
      </x:c>
      <x:c r="F330" s="96" t="n">
        <x:f>MAX(MIN(D330-E330,C330),0)</x:f>
        <x:v>0</x:v>
      </x:c>
      <x:c r="G330" s="96" t="n">
        <x:f>MIN(MAX('Расчёт'!$B$14+IF(AND('Расчёт'!$B$16&gt;0,'Расчёт'!$B$17&lt;&gt;"",B330&gt;='Расчёт'!$B$17,B329&lt;'Расчёт'!$B$17),'Расчёт'!$B$16,0),0),MAX(C330-F330,0))</x:f>
        <x:v>0</x:v>
      </x:c>
      <x:c r="H330" s="96" t="n">
        <x:f>IF(C330&gt;0,D330+G330+'Расчёт'!$B$22,0)</x:f>
        <x:v>0</x:v>
      </x:c>
      <x:c r="I330" s="96" t="n">
        <x:f>MAX(C330-F330-G330,0)</x:f>
        <x:v>0</x:v>
      </x:c>
      <x:c r="J330" s="92"/>
      <x:c r="K330" s="96" t="n">
        <x:f>O329</x:f>
        <x:v>0</x:v>
      </x:c>
      <x:c r="L330" s="96" t="n">
        <x:f>IF(K330&lt;=0,0,MIN(K330+M330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330)))</x:f>
        <x:v>0</x:v>
      </x:c>
      <x:c r="M330" s="96" t="n">
        <x:f>IF(K330&gt;0,K330*'Расчёт'!$B$8/1200,0)</x:f>
        <x:v>0</x:v>
      </x:c>
      <x:c r="N330" s="96" t="n">
        <x:f>MAX(MIN(L330-M330,K330),0)</x:f>
        <x:v>0</x:v>
      </x:c>
      <x:c r="O330" s="96" t="n">
        <x:f>MAX(K330-N330,0)</x:f>
        <x:v>0</x:v>
      </x:c>
    </x:row>
    <x:row r="331" ht="18" customHeight="1">
      <x:c r="A331" s="98" t="n">
        <x:f>A330+1</x:f>
        <x:v>327</x:v>
      </x:c>
      <x:c r="B331" s="100" t="n">
        <x:f>DATE(YEAR(B330),MONTH(B330)+1,DAY(B330))</x:f>
        <x:v>56237</x:v>
      </x:c>
      <x:c r="C331" s="96" t="n">
        <x:f>I330</x:f>
        <x:v>0</x:v>
      </x:c>
      <x:c r="D331" s="96" t="n">
        <x:f>IF(C331&lt;=0,0,MIN(C331+E331,IF('Расчёт'!$B$10="Аннуитетный",IF('Расчёт'!$B$18="Сократить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331/('Расчёт'!$B$9*12-A331+1),C331*('Расчёт'!$B$8/1200)*(1+'Расчёт'!$B$8/1200)^('Расчёт'!$B$9*12-A331+1)/((1+'Расчёт'!$B$8/1200)^('Расчёт'!$B$9*12-A331+1)-1))),IF('Расчёт'!$B$18="Сократить срок",'Расчёт'!$I$5/('Расчёт'!$B$9*12)+E331,C331/('Расчёт'!$B$9*12-A331+1)+E331))))</x:f>
        <x:v>0</x:v>
      </x:c>
      <x:c r="E331" s="96" t="n">
        <x:f>IF(C331&gt;0,C331*'Расчёт'!$B$8/1200,0)</x:f>
        <x:v>0</x:v>
      </x:c>
      <x:c r="F331" s="96" t="n">
        <x:f>MAX(MIN(D331-E331,C331),0)</x:f>
        <x:v>0</x:v>
      </x:c>
      <x:c r="G331" s="96" t="n">
        <x:f>MIN(MAX('Расчёт'!$B$14+IF(AND('Расчёт'!$B$16&gt;0,'Расчёт'!$B$17&lt;&gt;"",B331&gt;='Расчёт'!$B$17,B330&lt;'Расчёт'!$B$17),'Расчёт'!$B$16,0),0),MAX(C331-F331,0))</x:f>
        <x:v>0</x:v>
      </x:c>
      <x:c r="H331" s="96" t="n">
        <x:f>IF(C331&gt;0,D331+G331+'Расчёт'!$B$22,0)</x:f>
        <x:v>0</x:v>
      </x:c>
      <x:c r="I331" s="96" t="n">
        <x:f>MAX(C331-F331-G331,0)</x:f>
        <x:v>0</x:v>
      </x:c>
      <x:c r="J331" s="92"/>
      <x:c r="K331" s="96" t="n">
        <x:f>O330</x:f>
        <x:v>0</x:v>
      </x:c>
      <x:c r="L331" s="96" t="n">
        <x:f>IF(K331&lt;=0,0,MIN(K331+M331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331)))</x:f>
        <x:v>0</x:v>
      </x:c>
      <x:c r="M331" s="96" t="n">
        <x:f>IF(K331&gt;0,K331*'Расчёт'!$B$8/1200,0)</x:f>
        <x:v>0</x:v>
      </x:c>
      <x:c r="N331" s="96" t="n">
        <x:f>MAX(MIN(L331-M331,K331),0)</x:f>
        <x:v>0</x:v>
      </x:c>
      <x:c r="O331" s="96" t="n">
        <x:f>MAX(K331-N331,0)</x:f>
        <x:v>0</x:v>
      </x:c>
    </x:row>
    <x:row r="332" ht="18" customHeight="1">
      <x:c r="A332" s="98" t="n">
        <x:f>A331+1</x:f>
        <x:v>328</x:v>
      </x:c>
      <x:c r="B332" s="100" t="n">
        <x:f>DATE(YEAR(B331),MONTH(B331)+1,DAY(B331))</x:f>
        <x:v>56268</x:v>
      </x:c>
      <x:c r="C332" s="96" t="n">
        <x:f>I331</x:f>
        <x:v>0</x:v>
      </x:c>
      <x:c r="D332" s="96" t="n">
        <x:f>IF(C332&lt;=0,0,MIN(C332+E332,IF('Расчёт'!$B$10="Аннуитетный",IF('Расчёт'!$B$18="Сократить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332/('Расчёт'!$B$9*12-A332+1),C332*('Расчёт'!$B$8/1200)*(1+'Расчёт'!$B$8/1200)^('Расчёт'!$B$9*12-A332+1)/((1+'Расчёт'!$B$8/1200)^('Расчёт'!$B$9*12-A332+1)-1))),IF('Расчёт'!$B$18="Сократить срок",'Расчёт'!$I$5/('Расчёт'!$B$9*12)+E332,C332/('Расчёт'!$B$9*12-A332+1)+E332))))</x:f>
        <x:v>0</x:v>
      </x:c>
      <x:c r="E332" s="96" t="n">
        <x:f>IF(C332&gt;0,C332*'Расчёт'!$B$8/1200,0)</x:f>
        <x:v>0</x:v>
      </x:c>
      <x:c r="F332" s="96" t="n">
        <x:f>MAX(MIN(D332-E332,C332),0)</x:f>
        <x:v>0</x:v>
      </x:c>
      <x:c r="G332" s="96" t="n">
        <x:f>MIN(MAX('Расчёт'!$B$14+IF(AND('Расчёт'!$B$16&gt;0,'Расчёт'!$B$17&lt;&gt;"",B332&gt;='Расчёт'!$B$17,B331&lt;'Расчёт'!$B$17),'Расчёт'!$B$16,0),0),MAX(C332-F332,0))</x:f>
        <x:v>0</x:v>
      </x:c>
      <x:c r="H332" s="96" t="n">
        <x:f>IF(C332&gt;0,D332+G332+'Расчёт'!$B$22,0)</x:f>
        <x:v>0</x:v>
      </x:c>
      <x:c r="I332" s="96" t="n">
        <x:f>MAX(C332-F332-G332,0)</x:f>
        <x:v>0</x:v>
      </x:c>
      <x:c r="J332" s="92"/>
      <x:c r="K332" s="96" t="n">
        <x:f>O331</x:f>
        <x:v>0</x:v>
      </x:c>
      <x:c r="L332" s="96" t="n">
        <x:f>IF(K332&lt;=0,0,MIN(K332+M332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332)))</x:f>
        <x:v>0</x:v>
      </x:c>
      <x:c r="M332" s="96" t="n">
        <x:f>IF(K332&gt;0,K332*'Расчёт'!$B$8/1200,0)</x:f>
        <x:v>0</x:v>
      </x:c>
      <x:c r="N332" s="96" t="n">
        <x:f>MAX(MIN(L332-M332,K332),0)</x:f>
        <x:v>0</x:v>
      </x:c>
      <x:c r="O332" s="96" t="n">
        <x:f>MAX(K332-N332,0)</x:f>
        <x:v>0</x:v>
      </x:c>
    </x:row>
    <x:row r="333" ht="18" customHeight="1">
      <x:c r="A333" s="98" t="n">
        <x:f>A332+1</x:f>
        <x:v>329</x:v>
      </x:c>
      <x:c r="B333" s="100" t="n">
        <x:f>DATE(YEAR(B332),MONTH(B332)+1,DAY(B332))</x:f>
        <x:v>56299</x:v>
      </x:c>
      <x:c r="C333" s="96" t="n">
        <x:f>I332</x:f>
        <x:v>0</x:v>
      </x:c>
      <x:c r="D333" s="96" t="n">
        <x:f>IF(C333&lt;=0,0,MIN(C333+E333,IF('Расчёт'!$B$10="Аннуитетный",IF('Расчёт'!$B$18="Сократить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333/('Расчёт'!$B$9*12-A333+1),C333*('Расчёт'!$B$8/1200)*(1+'Расчёт'!$B$8/1200)^('Расчёт'!$B$9*12-A333+1)/((1+'Расчёт'!$B$8/1200)^('Расчёт'!$B$9*12-A333+1)-1))),IF('Расчёт'!$B$18="Сократить срок",'Расчёт'!$I$5/('Расчёт'!$B$9*12)+E333,C333/('Расчёт'!$B$9*12-A333+1)+E333))))</x:f>
        <x:v>0</x:v>
      </x:c>
      <x:c r="E333" s="96" t="n">
        <x:f>IF(C333&gt;0,C333*'Расчёт'!$B$8/1200,0)</x:f>
        <x:v>0</x:v>
      </x:c>
      <x:c r="F333" s="96" t="n">
        <x:f>MAX(MIN(D333-E333,C333),0)</x:f>
        <x:v>0</x:v>
      </x:c>
      <x:c r="G333" s="96" t="n">
        <x:f>MIN(MAX('Расчёт'!$B$14+IF(AND('Расчёт'!$B$16&gt;0,'Расчёт'!$B$17&lt;&gt;"",B333&gt;='Расчёт'!$B$17,B332&lt;'Расчёт'!$B$17),'Расчёт'!$B$16,0),0),MAX(C333-F333,0))</x:f>
        <x:v>0</x:v>
      </x:c>
      <x:c r="H333" s="96" t="n">
        <x:f>IF(C333&gt;0,D333+G333+'Расчёт'!$B$22,0)</x:f>
        <x:v>0</x:v>
      </x:c>
      <x:c r="I333" s="96" t="n">
        <x:f>MAX(C333-F333-G333,0)</x:f>
        <x:v>0</x:v>
      </x:c>
      <x:c r="J333" s="92"/>
      <x:c r="K333" s="96" t="n">
        <x:f>O332</x:f>
        <x:v>0</x:v>
      </x:c>
      <x:c r="L333" s="96" t="n">
        <x:f>IF(K333&lt;=0,0,MIN(K333+M333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333)))</x:f>
        <x:v>0</x:v>
      </x:c>
      <x:c r="M333" s="96" t="n">
        <x:f>IF(K333&gt;0,K333*'Расчёт'!$B$8/1200,0)</x:f>
        <x:v>0</x:v>
      </x:c>
      <x:c r="N333" s="96" t="n">
        <x:f>MAX(MIN(L333-M333,K333),0)</x:f>
        <x:v>0</x:v>
      </x:c>
      <x:c r="O333" s="96" t="n">
        <x:f>MAX(K333-N333,0)</x:f>
        <x:v>0</x:v>
      </x:c>
    </x:row>
    <x:row r="334" ht="18" customHeight="1">
      <x:c r="A334" s="98" t="n">
        <x:f>A333+1</x:f>
        <x:v>330</x:v>
      </x:c>
      <x:c r="B334" s="100" t="n">
        <x:f>DATE(YEAR(B333),MONTH(B333)+1,DAY(B333))</x:f>
        <x:v>56327</x:v>
      </x:c>
      <x:c r="C334" s="96" t="n">
        <x:f>I333</x:f>
        <x:v>0</x:v>
      </x:c>
      <x:c r="D334" s="96" t="n">
        <x:f>IF(C334&lt;=0,0,MIN(C334+E334,IF('Расчёт'!$B$10="Аннуитетный",IF('Расчёт'!$B$18="Сократить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334/('Расчёт'!$B$9*12-A334+1),C334*('Расчёт'!$B$8/1200)*(1+'Расчёт'!$B$8/1200)^('Расчёт'!$B$9*12-A334+1)/((1+'Расчёт'!$B$8/1200)^('Расчёт'!$B$9*12-A334+1)-1))),IF('Расчёт'!$B$18="Сократить срок",'Расчёт'!$I$5/('Расчёт'!$B$9*12)+E334,C334/('Расчёт'!$B$9*12-A334+1)+E334))))</x:f>
        <x:v>0</x:v>
      </x:c>
      <x:c r="E334" s="96" t="n">
        <x:f>IF(C334&gt;0,C334*'Расчёт'!$B$8/1200,0)</x:f>
        <x:v>0</x:v>
      </x:c>
      <x:c r="F334" s="96" t="n">
        <x:f>MAX(MIN(D334-E334,C334),0)</x:f>
        <x:v>0</x:v>
      </x:c>
      <x:c r="G334" s="96" t="n">
        <x:f>MIN(MAX('Расчёт'!$B$14+IF(AND('Расчёт'!$B$16&gt;0,'Расчёт'!$B$17&lt;&gt;"",B334&gt;='Расчёт'!$B$17,B333&lt;'Расчёт'!$B$17),'Расчёт'!$B$16,0),0),MAX(C334-F334,0))</x:f>
        <x:v>0</x:v>
      </x:c>
      <x:c r="H334" s="96" t="n">
        <x:f>IF(C334&gt;0,D334+G334+'Расчёт'!$B$22,0)</x:f>
        <x:v>0</x:v>
      </x:c>
      <x:c r="I334" s="96" t="n">
        <x:f>MAX(C334-F334-G334,0)</x:f>
        <x:v>0</x:v>
      </x:c>
      <x:c r="J334" s="92"/>
      <x:c r="K334" s="96" t="n">
        <x:f>O333</x:f>
        <x:v>0</x:v>
      </x:c>
      <x:c r="L334" s="96" t="n">
        <x:f>IF(K334&lt;=0,0,MIN(K334+M334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334)))</x:f>
        <x:v>0</x:v>
      </x:c>
      <x:c r="M334" s="96" t="n">
        <x:f>IF(K334&gt;0,K334*'Расчёт'!$B$8/1200,0)</x:f>
        <x:v>0</x:v>
      </x:c>
      <x:c r="N334" s="96" t="n">
        <x:f>MAX(MIN(L334-M334,K334),0)</x:f>
        <x:v>0</x:v>
      </x:c>
      <x:c r="O334" s="96" t="n">
        <x:f>MAX(K334-N334,0)</x:f>
        <x:v>0</x:v>
      </x:c>
    </x:row>
    <x:row r="335" ht="18" customHeight="1">
      <x:c r="A335" s="98" t="n">
        <x:f>A334+1</x:f>
        <x:v>331</x:v>
      </x:c>
      <x:c r="B335" s="100" t="n">
        <x:f>DATE(YEAR(B334),MONTH(B334)+1,DAY(B334))</x:f>
        <x:v>56358</x:v>
      </x:c>
      <x:c r="C335" s="96" t="n">
        <x:f>I334</x:f>
        <x:v>0</x:v>
      </x:c>
      <x:c r="D335" s="96" t="n">
        <x:f>IF(C335&lt;=0,0,MIN(C335+E335,IF('Расчёт'!$B$10="Аннуитетный",IF('Расчёт'!$B$18="Сократить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335/('Расчёт'!$B$9*12-A335+1),C335*('Расчёт'!$B$8/1200)*(1+'Расчёт'!$B$8/1200)^('Расчёт'!$B$9*12-A335+1)/((1+'Расчёт'!$B$8/1200)^('Расчёт'!$B$9*12-A335+1)-1))),IF('Расчёт'!$B$18="Сократить срок",'Расчёт'!$I$5/('Расчёт'!$B$9*12)+E335,C335/('Расчёт'!$B$9*12-A335+1)+E335))))</x:f>
        <x:v>0</x:v>
      </x:c>
      <x:c r="E335" s="96" t="n">
        <x:f>IF(C335&gt;0,C335*'Расчёт'!$B$8/1200,0)</x:f>
        <x:v>0</x:v>
      </x:c>
      <x:c r="F335" s="96" t="n">
        <x:f>MAX(MIN(D335-E335,C335),0)</x:f>
        <x:v>0</x:v>
      </x:c>
      <x:c r="G335" s="96" t="n">
        <x:f>MIN(MAX('Расчёт'!$B$14+IF(AND('Расчёт'!$B$16&gt;0,'Расчёт'!$B$17&lt;&gt;"",B335&gt;='Расчёт'!$B$17,B334&lt;'Расчёт'!$B$17),'Расчёт'!$B$16,0),0),MAX(C335-F335,0))</x:f>
        <x:v>0</x:v>
      </x:c>
      <x:c r="H335" s="96" t="n">
        <x:f>IF(C335&gt;0,D335+G335+'Расчёт'!$B$22,0)</x:f>
        <x:v>0</x:v>
      </x:c>
      <x:c r="I335" s="96" t="n">
        <x:f>MAX(C335-F335-G335,0)</x:f>
        <x:v>0</x:v>
      </x:c>
      <x:c r="J335" s="92"/>
      <x:c r="K335" s="96" t="n">
        <x:f>O334</x:f>
        <x:v>0</x:v>
      </x:c>
      <x:c r="L335" s="96" t="n">
        <x:f>IF(K335&lt;=0,0,MIN(K335+M335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335)))</x:f>
        <x:v>0</x:v>
      </x:c>
      <x:c r="M335" s="96" t="n">
        <x:f>IF(K335&gt;0,K335*'Расчёт'!$B$8/1200,0)</x:f>
        <x:v>0</x:v>
      </x:c>
      <x:c r="N335" s="96" t="n">
        <x:f>MAX(MIN(L335-M335,K335),0)</x:f>
        <x:v>0</x:v>
      </x:c>
      <x:c r="O335" s="96" t="n">
        <x:f>MAX(K335-N335,0)</x:f>
        <x:v>0</x:v>
      </x:c>
    </x:row>
    <x:row r="336" ht="18" customHeight="1">
      <x:c r="A336" s="98" t="n">
        <x:f>A335+1</x:f>
        <x:v>332</x:v>
      </x:c>
      <x:c r="B336" s="100" t="n">
        <x:f>DATE(YEAR(B335),MONTH(B335)+1,DAY(B335))</x:f>
        <x:v>56388</x:v>
      </x:c>
      <x:c r="C336" s="96" t="n">
        <x:f>I335</x:f>
        <x:v>0</x:v>
      </x:c>
      <x:c r="D336" s="96" t="n">
        <x:f>IF(C336&lt;=0,0,MIN(C336+E336,IF('Расчёт'!$B$10="Аннуитетный",IF('Расчёт'!$B$18="Сократить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336/('Расчёт'!$B$9*12-A336+1),C336*('Расчёт'!$B$8/1200)*(1+'Расчёт'!$B$8/1200)^('Расчёт'!$B$9*12-A336+1)/((1+'Расчёт'!$B$8/1200)^('Расчёт'!$B$9*12-A336+1)-1))),IF('Расчёт'!$B$18="Сократить срок",'Расчёт'!$I$5/('Расчёт'!$B$9*12)+E336,C336/('Расчёт'!$B$9*12-A336+1)+E336))))</x:f>
        <x:v>0</x:v>
      </x:c>
      <x:c r="E336" s="96" t="n">
        <x:f>IF(C336&gt;0,C336*'Расчёт'!$B$8/1200,0)</x:f>
        <x:v>0</x:v>
      </x:c>
      <x:c r="F336" s="96" t="n">
        <x:f>MAX(MIN(D336-E336,C336),0)</x:f>
        <x:v>0</x:v>
      </x:c>
      <x:c r="G336" s="96" t="n">
        <x:f>MIN(MAX('Расчёт'!$B$14+IF(AND('Расчёт'!$B$16&gt;0,'Расчёт'!$B$17&lt;&gt;"",B336&gt;='Расчёт'!$B$17,B335&lt;'Расчёт'!$B$17),'Расчёт'!$B$16,0),0),MAX(C336-F336,0))</x:f>
        <x:v>0</x:v>
      </x:c>
      <x:c r="H336" s="96" t="n">
        <x:f>IF(C336&gt;0,D336+G336+'Расчёт'!$B$22,0)</x:f>
        <x:v>0</x:v>
      </x:c>
      <x:c r="I336" s="96" t="n">
        <x:f>MAX(C336-F336-G336,0)</x:f>
        <x:v>0</x:v>
      </x:c>
      <x:c r="J336" s="92"/>
      <x:c r="K336" s="96" t="n">
        <x:f>O335</x:f>
        <x:v>0</x:v>
      </x:c>
      <x:c r="L336" s="96" t="n">
        <x:f>IF(K336&lt;=0,0,MIN(K336+M336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336)))</x:f>
        <x:v>0</x:v>
      </x:c>
      <x:c r="M336" s="96" t="n">
        <x:f>IF(K336&gt;0,K336*'Расчёт'!$B$8/1200,0)</x:f>
        <x:v>0</x:v>
      </x:c>
      <x:c r="N336" s="96" t="n">
        <x:f>MAX(MIN(L336-M336,K336),0)</x:f>
        <x:v>0</x:v>
      </x:c>
      <x:c r="O336" s="96" t="n">
        <x:f>MAX(K336-N336,0)</x:f>
        <x:v>0</x:v>
      </x:c>
    </x:row>
    <x:row r="337" ht="18" customHeight="1">
      <x:c r="A337" s="98" t="n">
        <x:f>A336+1</x:f>
        <x:v>333</x:v>
      </x:c>
      <x:c r="B337" s="100" t="n">
        <x:f>DATE(YEAR(B336),MONTH(B336)+1,DAY(B336))</x:f>
        <x:v>56419</x:v>
      </x:c>
      <x:c r="C337" s="96" t="n">
        <x:f>I336</x:f>
        <x:v>0</x:v>
      </x:c>
      <x:c r="D337" s="96" t="n">
        <x:f>IF(C337&lt;=0,0,MIN(C337+E337,IF('Расчёт'!$B$10="Аннуитетный",IF('Расчёт'!$B$18="Сократить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337/('Расчёт'!$B$9*12-A337+1),C337*('Расчёт'!$B$8/1200)*(1+'Расчёт'!$B$8/1200)^('Расчёт'!$B$9*12-A337+1)/((1+'Расчёт'!$B$8/1200)^('Расчёт'!$B$9*12-A337+1)-1))),IF('Расчёт'!$B$18="Сократить срок",'Расчёт'!$I$5/('Расчёт'!$B$9*12)+E337,C337/('Расчёт'!$B$9*12-A337+1)+E337))))</x:f>
        <x:v>0</x:v>
      </x:c>
      <x:c r="E337" s="96" t="n">
        <x:f>IF(C337&gt;0,C337*'Расчёт'!$B$8/1200,0)</x:f>
        <x:v>0</x:v>
      </x:c>
      <x:c r="F337" s="96" t="n">
        <x:f>MAX(MIN(D337-E337,C337),0)</x:f>
        <x:v>0</x:v>
      </x:c>
      <x:c r="G337" s="96" t="n">
        <x:f>MIN(MAX('Расчёт'!$B$14+IF(AND('Расчёт'!$B$16&gt;0,'Расчёт'!$B$17&lt;&gt;"",B337&gt;='Расчёт'!$B$17,B336&lt;'Расчёт'!$B$17),'Расчёт'!$B$16,0),0),MAX(C337-F337,0))</x:f>
        <x:v>0</x:v>
      </x:c>
      <x:c r="H337" s="96" t="n">
        <x:f>IF(C337&gt;0,D337+G337+'Расчёт'!$B$22,0)</x:f>
        <x:v>0</x:v>
      </x:c>
      <x:c r="I337" s="96" t="n">
        <x:f>MAX(C337-F337-G337,0)</x:f>
        <x:v>0</x:v>
      </x:c>
      <x:c r="J337" s="92"/>
      <x:c r="K337" s="96" t="n">
        <x:f>O336</x:f>
        <x:v>0</x:v>
      </x:c>
      <x:c r="L337" s="96" t="n">
        <x:f>IF(K337&lt;=0,0,MIN(K337+M337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337)))</x:f>
        <x:v>0</x:v>
      </x:c>
      <x:c r="M337" s="96" t="n">
        <x:f>IF(K337&gt;0,K337*'Расчёт'!$B$8/1200,0)</x:f>
        <x:v>0</x:v>
      </x:c>
      <x:c r="N337" s="96" t="n">
        <x:f>MAX(MIN(L337-M337,K337),0)</x:f>
        <x:v>0</x:v>
      </x:c>
      <x:c r="O337" s="96" t="n">
        <x:f>MAX(K337-N337,0)</x:f>
        <x:v>0</x:v>
      </x:c>
    </x:row>
    <x:row r="338" ht="18" customHeight="1">
      <x:c r="A338" s="98" t="n">
        <x:f>A337+1</x:f>
        <x:v>334</x:v>
      </x:c>
      <x:c r="B338" s="100" t="n">
        <x:f>DATE(YEAR(B337),MONTH(B337)+1,DAY(B337))</x:f>
        <x:v>56449</x:v>
      </x:c>
      <x:c r="C338" s="96" t="n">
        <x:f>I337</x:f>
        <x:v>0</x:v>
      </x:c>
      <x:c r="D338" s="96" t="n">
        <x:f>IF(C338&lt;=0,0,MIN(C338+E338,IF('Расчёт'!$B$10="Аннуитетный",IF('Расчёт'!$B$18="Сократить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338/('Расчёт'!$B$9*12-A338+1),C338*('Расчёт'!$B$8/1200)*(1+'Расчёт'!$B$8/1200)^('Расчёт'!$B$9*12-A338+1)/((1+'Расчёт'!$B$8/1200)^('Расчёт'!$B$9*12-A338+1)-1))),IF('Расчёт'!$B$18="Сократить срок",'Расчёт'!$I$5/('Расчёт'!$B$9*12)+E338,C338/('Расчёт'!$B$9*12-A338+1)+E338))))</x:f>
        <x:v>0</x:v>
      </x:c>
      <x:c r="E338" s="96" t="n">
        <x:f>IF(C338&gt;0,C338*'Расчёт'!$B$8/1200,0)</x:f>
        <x:v>0</x:v>
      </x:c>
      <x:c r="F338" s="96" t="n">
        <x:f>MAX(MIN(D338-E338,C338),0)</x:f>
        <x:v>0</x:v>
      </x:c>
      <x:c r="G338" s="96" t="n">
        <x:f>MIN(MAX('Расчёт'!$B$14+IF(AND('Расчёт'!$B$16&gt;0,'Расчёт'!$B$17&lt;&gt;"",B338&gt;='Расчёт'!$B$17,B337&lt;'Расчёт'!$B$17),'Расчёт'!$B$16,0),0),MAX(C338-F338,0))</x:f>
        <x:v>0</x:v>
      </x:c>
      <x:c r="H338" s="96" t="n">
        <x:f>IF(C338&gt;0,D338+G338+'Расчёт'!$B$22,0)</x:f>
        <x:v>0</x:v>
      </x:c>
      <x:c r="I338" s="96" t="n">
        <x:f>MAX(C338-F338-G338,0)</x:f>
        <x:v>0</x:v>
      </x:c>
      <x:c r="J338" s="92"/>
      <x:c r="K338" s="96" t="n">
        <x:f>O337</x:f>
        <x:v>0</x:v>
      </x:c>
      <x:c r="L338" s="96" t="n">
        <x:f>IF(K338&lt;=0,0,MIN(K338+M338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338)))</x:f>
        <x:v>0</x:v>
      </x:c>
      <x:c r="M338" s="96" t="n">
        <x:f>IF(K338&gt;0,K338*'Расчёт'!$B$8/1200,0)</x:f>
        <x:v>0</x:v>
      </x:c>
      <x:c r="N338" s="96" t="n">
        <x:f>MAX(MIN(L338-M338,K338),0)</x:f>
        <x:v>0</x:v>
      </x:c>
      <x:c r="O338" s="96" t="n">
        <x:f>MAX(K338-N338,0)</x:f>
        <x:v>0</x:v>
      </x:c>
    </x:row>
    <x:row r="339" ht="18" customHeight="1">
      <x:c r="A339" s="98" t="n">
        <x:f>A338+1</x:f>
        <x:v>335</x:v>
      </x:c>
      <x:c r="B339" s="100" t="n">
        <x:f>DATE(YEAR(B338),MONTH(B338)+1,DAY(B338))</x:f>
        <x:v>56480</x:v>
      </x:c>
      <x:c r="C339" s="96" t="n">
        <x:f>I338</x:f>
        <x:v>0</x:v>
      </x:c>
      <x:c r="D339" s="96" t="n">
        <x:f>IF(C339&lt;=0,0,MIN(C339+E339,IF('Расчёт'!$B$10="Аннуитетный",IF('Расчёт'!$B$18="Сократить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339/('Расчёт'!$B$9*12-A339+1),C339*('Расчёт'!$B$8/1200)*(1+'Расчёт'!$B$8/1200)^('Расчёт'!$B$9*12-A339+1)/((1+'Расчёт'!$B$8/1200)^('Расчёт'!$B$9*12-A339+1)-1))),IF('Расчёт'!$B$18="Сократить срок",'Расчёт'!$I$5/('Расчёт'!$B$9*12)+E339,C339/('Расчёт'!$B$9*12-A339+1)+E339))))</x:f>
        <x:v>0</x:v>
      </x:c>
      <x:c r="E339" s="96" t="n">
        <x:f>IF(C339&gt;0,C339*'Расчёт'!$B$8/1200,0)</x:f>
        <x:v>0</x:v>
      </x:c>
      <x:c r="F339" s="96" t="n">
        <x:f>MAX(MIN(D339-E339,C339),0)</x:f>
        <x:v>0</x:v>
      </x:c>
      <x:c r="G339" s="96" t="n">
        <x:f>MIN(MAX('Расчёт'!$B$14+IF(AND('Расчёт'!$B$16&gt;0,'Расчёт'!$B$17&lt;&gt;"",B339&gt;='Расчёт'!$B$17,B338&lt;'Расчёт'!$B$17),'Расчёт'!$B$16,0),0),MAX(C339-F339,0))</x:f>
        <x:v>0</x:v>
      </x:c>
      <x:c r="H339" s="96" t="n">
        <x:f>IF(C339&gt;0,D339+G339+'Расчёт'!$B$22,0)</x:f>
        <x:v>0</x:v>
      </x:c>
      <x:c r="I339" s="96" t="n">
        <x:f>MAX(C339-F339-G339,0)</x:f>
        <x:v>0</x:v>
      </x:c>
      <x:c r="J339" s="92"/>
      <x:c r="K339" s="96" t="n">
        <x:f>O338</x:f>
        <x:v>0</x:v>
      </x:c>
      <x:c r="L339" s="96" t="n">
        <x:f>IF(K339&lt;=0,0,MIN(K339+M339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339)))</x:f>
        <x:v>0</x:v>
      </x:c>
      <x:c r="M339" s="96" t="n">
        <x:f>IF(K339&gt;0,K339*'Расчёт'!$B$8/1200,0)</x:f>
        <x:v>0</x:v>
      </x:c>
      <x:c r="N339" s="96" t="n">
        <x:f>MAX(MIN(L339-M339,K339),0)</x:f>
        <x:v>0</x:v>
      </x:c>
      <x:c r="O339" s="96" t="n">
        <x:f>MAX(K339-N339,0)</x:f>
        <x:v>0</x:v>
      </x:c>
    </x:row>
    <x:row r="340" ht="18" customHeight="1">
      <x:c r="A340" s="98" t="n">
        <x:f>A339+1</x:f>
        <x:v>336</x:v>
      </x:c>
      <x:c r="B340" s="100" t="n">
        <x:f>DATE(YEAR(B339),MONTH(B339)+1,DAY(B339))</x:f>
        <x:v>56511</x:v>
      </x:c>
      <x:c r="C340" s="96" t="n">
        <x:f>I339</x:f>
        <x:v>0</x:v>
      </x:c>
      <x:c r="D340" s="96" t="n">
        <x:f>IF(C340&lt;=0,0,MIN(C340+E340,IF('Расчёт'!$B$10="Аннуитетный",IF('Расчёт'!$B$18="Сократить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340/('Расчёт'!$B$9*12-A340+1),C340*('Расчёт'!$B$8/1200)*(1+'Расчёт'!$B$8/1200)^('Расчёт'!$B$9*12-A340+1)/((1+'Расчёт'!$B$8/1200)^('Расчёт'!$B$9*12-A340+1)-1))),IF('Расчёт'!$B$18="Сократить срок",'Расчёт'!$I$5/('Расчёт'!$B$9*12)+E340,C340/('Расчёт'!$B$9*12-A340+1)+E340))))</x:f>
        <x:v>0</x:v>
      </x:c>
      <x:c r="E340" s="96" t="n">
        <x:f>IF(C340&gt;0,C340*'Расчёт'!$B$8/1200,0)</x:f>
        <x:v>0</x:v>
      </x:c>
      <x:c r="F340" s="96" t="n">
        <x:f>MAX(MIN(D340-E340,C340),0)</x:f>
        <x:v>0</x:v>
      </x:c>
      <x:c r="G340" s="96" t="n">
        <x:f>MIN(MAX('Расчёт'!$B$14+IF(AND('Расчёт'!$B$16&gt;0,'Расчёт'!$B$17&lt;&gt;"",B340&gt;='Расчёт'!$B$17,B339&lt;'Расчёт'!$B$17),'Расчёт'!$B$16,0),0),MAX(C340-F340,0))</x:f>
        <x:v>0</x:v>
      </x:c>
      <x:c r="H340" s="96" t="n">
        <x:f>IF(C340&gt;0,D340+G340+'Расчёт'!$B$22,0)</x:f>
        <x:v>0</x:v>
      </x:c>
      <x:c r="I340" s="96" t="n">
        <x:f>MAX(C340-F340-G340,0)</x:f>
        <x:v>0</x:v>
      </x:c>
      <x:c r="J340" s="92"/>
      <x:c r="K340" s="96" t="n">
        <x:f>O339</x:f>
        <x:v>0</x:v>
      </x:c>
      <x:c r="L340" s="96" t="n">
        <x:f>IF(K340&lt;=0,0,MIN(K340+M340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340)))</x:f>
        <x:v>0</x:v>
      </x:c>
      <x:c r="M340" s="96" t="n">
        <x:f>IF(K340&gt;0,K340*'Расчёт'!$B$8/1200,0)</x:f>
        <x:v>0</x:v>
      </x:c>
      <x:c r="N340" s="96" t="n">
        <x:f>MAX(MIN(L340-M340,K340),0)</x:f>
        <x:v>0</x:v>
      </x:c>
      <x:c r="O340" s="96" t="n">
        <x:f>MAX(K340-N340,0)</x:f>
        <x:v>0</x:v>
      </x:c>
    </x:row>
    <x:row r="341" ht="18" customHeight="1">
      <x:c r="A341" s="98" t="n">
        <x:f>A340+1</x:f>
        <x:v>337</x:v>
      </x:c>
      <x:c r="B341" s="100" t="n">
        <x:f>DATE(YEAR(B340),MONTH(B340)+1,DAY(B340))</x:f>
        <x:v>56541</x:v>
      </x:c>
      <x:c r="C341" s="96" t="n">
        <x:f>I340</x:f>
        <x:v>0</x:v>
      </x:c>
      <x:c r="D341" s="96" t="n">
        <x:f>IF(C341&lt;=0,0,MIN(C341+E341,IF('Расчёт'!$B$10="Аннуитетный",IF('Расчёт'!$B$18="Сократить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341/('Расчёт'!$B$9*12-A341+1),C341*('Расчёт'!$B$8/1200)*(1+'Расчёт'!$B$8/1200)^('Расчёт'!$B$9*12-A341+1)/((1+'Расчёт'!$B$8/1200)^('Расчёт'!$B$9*12-A341+1)-1))),IF('Расчёт'!$B$18="Сократить срок",'Расчёт'!$I$5/('Расчёт'!$B$9*12)+E341,C341/('Расчёт'!$B$9*12-A341+1)+E341))))</x:f>
        <x:v>0</x:v>
      </x:c>
      <x:c r="E341" s="96" t="n">
        <x:f>IF(C341&gt;0,C341*'Расчёт'!$B$8/1200,0)</x:f>
        <x:v>0</x:v>
      </x:c>
      <x:c r="F341" s="96" t="n">
        <x:f>MAX(MIN(D341-E341,C341),0)</x:f>
        <x:v>0</x:v>
      </x:c>
      <x:c r="G341" s="96" t="n">
        <x:f>MIN(MAX('Расчёт'!$B$14+IF(AND('Расчёт'!$B$16&gt;0,'Расчёт'!$B$17&lt;&gt;"",B341&gt;='Расчёт'!$B$17,B340&lt;'Расчёт'!$B$17),'Расчёт'!$B$16,0),0),MAX(C341-F341,0))</x:f>
        <x:v>0</x:v>
      </x:c>
      <x:c r="H341" s="96" t="n">
        <x:f>IF(C341&gt;0,D341+G341+'Расчёт'!$B$22,0)</x:f>
        <x:v>0</x:v>
      </x:c>
      <x:c r="I341" s="96" t="n">
        <x:f>MAX(C341-F341-G341,0)</x:f>
        <x:v>0</x:v>
      </x:c>
      <x:c r="J341" s="92"/>
      <x:c r="K341" s="96" t="n">
        <x:f>O340</x:f>
        <x:v>0</x:v>
      </x:c>
      <x:c r="L341" s="96" t="n">
        <x:f>IF(K341&lt;=0,0,MIN(K341+M341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341)))</x:f>
        <x:v>0</x:v>
      </x:c>
      <x:c r="M341" s="96" t="n">
        <x:f>IF(K341&gt;0,K341*'Расчёт'!$B$8/1200,0)</x:f>
        <x:v>0</x:v>
      </x:c>
      <x:c r="N341" s="96" t="n">
        <x:f>MAX(MIN(L341-M341,K341),0)</x:f>
        <x:v>0</x:v>
      </x:c>
      <x:c r="O341" s="96" t="n">
        <x:f>MAX(K341-N341,0)</x:f>
        <x:v>0</x:v>
      </x:c>
    </x:row>
    <x:row r="342" ht="18" customHeight="1">
      <x:c r="A342" s="98" t="n">
        <x:f>A341+1</x:f>
        <x:v>338</x:v>
      </x:c>
      <x:c r="B342" s="100" t="n">
        <x:f>DATE(YEAR(B341),MONTH(B341)+1,DAY(B341))</x:f>
        <x:v>56572</x:v>
      </x:c>
      <x:c r="C342" s="96" t="n">
        <x:f>I341</x:f>
        <x:v>0</x:v>
      </x:c>
      <x:c r="D342" s="96" t="n">
        <x:f>IF(C342&lt;=0,0,MIN(C342+E342,IF('Расчёт'!$B$10="Аннуитетный",IF('Расчёт'!$B$18="Сократить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342/('Расчёт'!$B$9*12-A342+1),C342*('Расчёт'!$B$8/1200)*(1+'Расчёт'!$B$8/1200)^('Расчёт'!$B$9*12-A342+1)/((1+'Расчёт'!$B$8/1200)^('Расчёт'!$B$9*12-A342+1)-1))),IF('Расчёт'!$B$18="Сократить срок",'Расчёт'!$I$5/('Расчёт'!$B$9*12)+E342,C342/('Расчёт'!$B$9*12-A342+1)+E342))))</x:f>
        <x:v>0</x:v>
      </x:c>
      <x:c r="E342" s="96" t="n">
        <x:f>IF(C342&gt;0,C342*'Расчёт'!$B$8/1200,0)</x:f>
        <x:v>0</x:v>
      </x:c>
      <x:c r="F342" s="96" t="n">
        <x:f>MAX(MIN(D342-E342,C342),0)</x:f>
        <x:v>0</x:v>
      </x:c>
      <x:c r="G342" s="96" t="n">
        <x:f>MIN(MAX('Расчёт'!$B$14+IF(AND('Расчёт'!$B$16&gt;0,'Расчёт'!$B$17&lt;&gt;"",B342&gt;='Расчёт'!$B$17,B341&lt;'Расчёт'!$B$17),'Расчёт'!$B$16,0),0),MAX(C342-F342,0))</x:f>
        <x:v>0</x:v>
      </x:c>
      <x:c r="H342" s="96" t="n">
        <x:f>IF(C342&gt;0,D342+G342+'Расчёт'!$B$22,0)</x:f>
        <x:v>0</x:v>
      </x:c>
      <x:c r="I342" s="96" t="n">
        <x:f>MAX(C342-F342-G342,0)</x:f>
        <x:v>0</x:v>
      </x:c>
      <x:c r="J342" s="92"/>
      <x:c r="K342" s="96" t="n">
        <x:f>O341</x:f>
        <x:v>0</x:v>
      </x:c>
      <x:c r="L342" s="96" t="n">
        <x:f>IF(K342&lt;=0,0,MIN(K342+M342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342)))</x:f>
        <x:v>0</x:v>
      </x:c>
      <x:c r="M342" s="96" t="n">
        <x:f>IF(K342&gt;0,K342*'Расчёт'!$B$8/1200,0)</x:f>
        <x:v>0</x:v>
      </x:c>
      <x:c r="N342" s="96" t="n">
        <x:f>MAX(MIN(L342-M342,K342),0)</x:f>
        <x:v>0</x:v>
      </x:c>
      <x:c r="O342" s="96" t="n">
        <x:f>MAX(K342-N342,0)</x:f>
        <x:v>0</x:v>
      </x:c>
    </x:row>
    <x:row r="343" ht="18" customHeight="1">
      <x:c r="A343" s="98" t="n">
        <x:f>A342+1</x:f>
        <x:v>339</x:v>
      </x:c>
      <x:c r="B343" s="100" t="n">
        <x:f>DATE(YEAR(B342),MONTH(B342)+1,DAY(B342))</x:f>
        <x:v>56602</x:v>
      </x:c>
      <x:c r="C343" s="96" t="n">
        <x:f>I342</x:f>
        <x:v>0</x:v>
      </x:c>
      <x:c r="D343" s="96" t="n">
        <x:f>IF(C343&lt;=0,0,MIN(C343+E343,IF('Расчёт'!$B$10="Аннуитетный",IF('Расчёт'!$B$18="Сократить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343/('Расчёт'!$B$9*12-A343+1),C343*('Расчёт'!$B$8/1200)*(1+'Расчёт'!$B$8/1200)^('Расчёт'!$B$9*12-A343+1)/((1+'Расчёт'!$B$8/1200)^('Расчёт'!$B$9*12-A343+1)-1))),IF('Расчёт'!$B$18="Сократить срок",'Расчёт'!$I$5/('Расчёт'!$B$9*12)+E343,C343/('Расчёт'!$B$9*12-A343+1)+E343))))</x:f>
        <x:v>0</x:v>
      </x:c>
      <x:c r="E343" s="96" t="n">
        <x:f>IF(C343&gt;0,C343*'Расчёт'!$B$8/1200,0)</x:f>
        <x:v>0</x:v>
      </x:c>
      <x:c r="F343" s="96" t="n">
        <x:f>MAX(MIN(D343-E343,C343),0)</x:f>
        <x:v>0</x:v>
      </x:c>
      <x:c r="G343" s="96" t="n">
        <x:f>MIN(MAX('Расчёт'!$B$14+IF(AND('Расчёт'!$B$16&gt;0,'Расчёт'!$B$17&lt;&gt;"",B343&gt;='Расчёт'!$B$17,B342&lt;'Расчёт'!$B$17),'Расчёт'!$B$16,0),0),MAX(C343-F343,0))</x:f>
        <x:v>0</x:v>
      </x:c>
      <x:c r="H343" s="96" t="n">
        <x:f>IF(C343&gt;0,D343+G343+'Расчёт'!$B$22,0)</x:f>
        <x:v>0</x:v>
      </x:c>
      <x:c r="I343" s="96" t="n">
        <x:f>MAX(C343-F343-G343,0)</x:f>
        <x:v>0</x:v>
      </x:c>
      <x:c r="J343" s="92"/>
      <x:c r="K343" s="96" t="n">
        <x:f>O342</x:f>
        <x:v>0</x:v>
      </x:c>
      <x:c r="L343" s="96" t="n">
        <x:f>IF(K343&lt;=0,0,MIN(K343+M343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343)))</x:f>
        <x:v>0</x:v>
      </x:c>
      <x:c r="M343" s="96" t="n">
        <x:f>IF(K343&gt;0,K343*'Расчёт'!$B$8/1200,0)</x:f>
        <x:v>0</x:v>
      </x:c>
      <x:c r="N343" s="96" t="n">
        <x:f>MAX(MIN(L343-M343,K343),0)</x:f>
        <x:v>0</x:v>
      </x:c>
      <x:c r="O343" s="96" t="n">
        <x:f>MAX(K343-N343,0)</x:f>
        <x:v>0</x:v>
      </x:c>
    </x:row>
    <x:row r="344" ht="18" customHeight="1">
      <x:c r="A344" s="98" t="n">
        <x:f>A343+1</x:f>
        <x:v>340</x:v>
      </x:c>
      <x:c r="B344" s="100" t="n">
        <x:f>DATE(YEAR(B343),MONTH(B343)+1,DAY(B343))</x:f>
        <x:v>56633</x:v>
      </x:c>
      <x:c r="C344" s="96" t="n">
        <x:f>I343</x:f>
        <x:v>0</x:v>
      </x:c>
      <x:c r="D344" s="96" t="n">
        <x:f>IF(C344&lt;=0,0,MIN(C344+E344,IF('Расчёт'!$B$10="Аннуитетный",IF('Расчёт'!$B$18="Сократить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344/('Расчёт'!$B$9*12-A344+1),C344*('Расчёт'!$B$8/1200)*(1+'Расчёт'!$B$8/1200)^('Расчёт'!$B$9*12-A344+1)/((1+'Расчёт'!$B$8/1200)^('Расчёт'!$B$9*12-A344+1)-1))),IF('Расчёт'!$B$18="Сократить срок",'Расчёт'!$I$5/('Расчёт'!$B$9*12)+E344,C344/('Расчёт'!$B$9*12-A344+1)+E344))))</x:f>
        <x:v>0</x:v>
      </x:c>
      <x:c r="E344" s="96" t="n">
        <x:f>IF(C344&gt;0,C344*'Расчёт'!$B$8/1200,0)</x:f>
        <x:v>0</x:v>
      </x:c>
      <x:c r="F344" s="96" t="n">
        <x:f>MAX(MIN(D344-E344,C344),0)</x:f>
        <x:v>0</x:v>
      </x:c>
      <x:c r="G344" s="96" t="n">
        <x:f>MIN(MAX('Расчёт'!$B$14+IF(AND('Расчёт'!$B$16&gt;0,'Расчёт'!$B$17&lt;&gt;"",B344&gt;='Расчёт'!$B$17,B343&lt;'Расчёт'!$B$17),'Расчёт'!$B$16,0),0),MAX(C344-F344,0))</x:f>
        <x:v>0</x:v>
      </x:c>
      <x:c r="H344" s="96" t="n">
        <x:f>IF(C344&gt;0,D344+G344+'Расчёт'!$B$22,0)</x:f>
        <x:v>0</x:v>
      </x:c>
      <x:c r="I344" s="96" t="n">
        <x:f>MAX(C344-F344-G344,0)</x:f>
        <x:v>0</x:v>
      </x:c>
      <x:c r="J344" s="92"/>
      <x:c r="K344" s="96" t="n">
        <x:f>O343</x:f>
        <x:v>0</x:v>
      </x:c>
      <x:c r="L344" s="96" t="n">
        <x:f>IF(K344&lt;=0,0,MIN(K344+M344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344)))</x:f>
        <x:v>0</x:v>
      </x:c>
      <x:c r="M344" s="96" t="n">
        <x:f>IF(K344&gt;0,K344*'Расчёт'!$B$8/1200,0)</x:f>
        <x:v>0</x:v>
      </x:c>
      <x:c r="N344" s="96" t="n">
        <x:f>MAX(MIN(L344-M344,K344),0)</x:f>
        <x:v>0</x:v>
      </x:c>
      <x:c r="O344" s="96" t="n">
        <x:f>MAX(K344-N344,0)</x:f>
        <x:v>0</x:v>
      </x:c>
    </x:row>
    <x:row r="345" ht="18" customHeight="1">
      <x:c r="A345" s="98" t="n">
        <x:f>A344+1</x:f>
        <x:v>341</x:v>
      </x:c>
      <x:c r="B345" s="100" t="n">
        <x:f>DATE(YEAR(B344),MONTH(B344)+1,DAY(B344))</x:f>
        <x:v>56664</x:v>
      </x:c>
      <x:c r="C345" s="96" t="n">
        <x:f>I344</x:f>
        <x:v>0</x:v>
      </x:c>
      <x:c r="D345" s="96" t="n">
        <x:f>IF(C345&lt;=0,0,MIN(C345+E345,IF('Расчёт'!$B$10="Аннуитетный",IF('Расчёт'!$B$18="Сократить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345/('Расчёт'!$B$9*12-A345+1),C345*('Расчёт'!$B$8/1200)*(1+'Расчёт'!$B$8/1200)^('Расчёт'!$B$9*12-A345+1)/((1+'Расчёт'!$B$8/1200)^('Расчёт'!$B$9*12-A345+1)-1))),IF('Расчёт'!$B$18="Сократить срок",'Расчёт'!$I$5/('Расчёт'!$B$9*12)+E345,C345/('Расчёт'!$B$9*12-A345+1)+E345))))</x:f>
        <x:v>0</x:v>
      </x:c>
      <x:c r="E345" s="96" t="n">
        <x:f>IF(C345&gt;0,C345*'Расчёт'!$B$8/1200,0)</x:f>
        <x:v>0</x:v>
      </x:c>
      <x:c r="F345" s="96" t="n">
        <x:f>MAX(MIN(D345-E345,C345),0)</x:f>
        <x:v>0</x:v>
      </x:c>
      <x:c r="G345" s="96" t="n">
        <x:f>MIN(MAX('Расчёт'!$B$14+IF(AND('Расчёт'!$B$16&gt;0,'Расчёт'!$B$17&lt;&gt;"",B345&gt;='Расчёт'!$B$17,B344&lt;'Расчёт'!$B$17),'Расчёт'!$B$16,0),0),MAX(C345-F345,0))</x:f>
        <x:v>0</x:v>
      </x:c>
      <x:c r="H345" s="96" t="n">
        <x:f>IF(C345&gt;0,D345+G345+'Расчёт'!$B$22,0)</x:f>
        <x:v>0</x:v>
      </x:c>
      <x:c r="I345" s="96" t="n">
        <x:f>MAX(C345-F345-G345,0)</x:f>
        <x:v>0</x:v>
      </x:c>
      <x:c r="J345" s="92"/>
      <x:c r="K345" s="96" t="n">
        <x:f>O344</x:f>
        <x:v>0</x:v>
      </x:c>
      <x:c r="L345" s="96" t="n">
        <x:f>IF(K345&lt;=0,0,MIN(K345+M345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345)))</x:f>
        <x:v>0</x:v>
      </x:c>
      <x:c r="M345" s="96" t="n">
        <x:f>IF(K345&gt;0,K345*'Расчёт'!$B$8/1200,0)</x:f>
        <x:v>0</x:v>
      </x:c>
      <x:c r="N345" s="96" t="n">
        <x:f>MAX(MIN(L345-M345,K345),0)</x:f>
        <x:v>0</x:v>
      </x:c>
      <x:c r="O345" s="96" t="n">
        <x:f>MAX(K345-N345,0)</x:f>
        <x:v>0</x:v>
      </x:c>
    </x:row>
    <x:row r="346" ht="18" customHeight="1">
      <x:c r="A346" s="98" t="n">
        <x:f>A345+1</x:f>
        <x:v>342</x:v>
      </x:c>
      <x:c r="B346" s="100" t="n">
        <x:f>DATE(YEAR(B345),MONTH(B345)+1,DAY(B345))</x:f>
        <x:v>56692</x:v>
      </x:c>
      <x:c r="C346" s="96" t="n">
        <x:f>I345</x:f>
        <x:v>0</x:v>
      </x:c>
      <x:c r="D346" s="96" t="n">
        <x:f>IF(C346&lt;=0,0,MIN(C346+E346,IF('Расчёт'!$B$10="Аннуитетный",IF('Расчёт'!$B$18="Сократить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346/('Расчёт'!$B$9*12-A346+1),C346*('Расчёт'!$B$8/1200)*(1+'Расчёт'!$B$8/1200)^('Расчёт'!$B$9*12-A346+1)/((1+'Расчёт'!$B$8/1200)^('Расчёт'!$B$9*12-A346+1)-1))),IF('Расчёт'!$B$18="Сократить срок",'Расчёт'!$I$5/('Расчёт'!$B$9*12)+E346,C346/('Расчёт'!$B$9*12-A346+1)+E346))))</x:f>
        <x:v>0</x:v>
      </x:c>
      <x:c r="E346" s="96" t="n">
        <x:f>IF(C346&gt;0,C346*'Расчёт'!$B$8/1200,0)</x:f>
        <x:v>0</x:v>
      </x:c>
      <x:c r="F346" s="96" t="n">
        <x:f>MAX(MIN(D346-E346,C346),0)</x:f>
        <x:v>0</x:v>
      </x:c>
      <x:c r="G346" s="96" t="n">
        <x:f>MIN(MAX('Расчёт'!$B$14+IF(AND('Расчёт'!$B$16&gt;0,'Расчёт'!$B$17&lt;&gt;"",B346&gt;='Расчёт'!$B$17,B345&lt;'Расчёт'!$B$17),'Расчёт'!$B$16,0),0),MAX(C346-F346,0))</x:f>
        <x:v>0</x:v>
      </x:c>
      <x:c r="H346" s="96" t="n">
        <x:f>IF(C346&gt;0,D346+G346+'Расчёт'!$B$22,0)</x:f>
        <x:v>0</x:v>
      </x:c>
      <x:c r="I346" s="96" t="n">
        <x:f>MAX(C346-F346-G346,0)</x:f>
        <x:v>0</x:v>
      </x:c>
      <x:c r="J346" s="92"/>
      <x:c r="K346" s="96" t="n">
        <x:f>O345</x:f>
        <x:v>0</x:v>
      </x:c>
      <x:c r="L346" s="96" t="n">
        <x:f>IF(K346&lt;=0,0,MIN(K346+M346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346)))</x:f>
        <x:v>0</x:v>
      </x:c>
      <x:c r="M346" s="96" t="n">
        <x:f>IF(K346&gt;0,K346*'Расчёт'!$B$8/1200,0)</x:f>
        <x:v>0</x:v>
      </x:c>
      <x:c r="N346" s="96" t="n">
        <x:f>MAX(MIN(L346-M346,K346),0)</x:f>
        <x:v>0</x:v>
      </x:c>
      <x:c r="O346" s="96" t="n">
        <x:f>MAX(K346-N346,0)</x:f>
        <x:v>0</x:v>
      </x:c>
    </x:row>
    <x:row r="347" ht="18" customHeight="1">
      <x:c r="A347" s="98" t="n">
        <x:f>A346+1</x:f>
        <x:v>343</x:v>
      </x:c>
      <x:c r="B347" s="100" t="n">
        <x:f>DATE(YEAR(B346),MONTH(B346)+1,DAY(B346))</x:f>
        <x:v>56723</x:v>
      </x:c>
      <x:c r="C347" s="96" t="n">
        <x:f>I346</x:f>
        <x:v>0</x:v>
      </x:c>
      <x:c r="D347" s="96" t="n">
        <x:f>IF(C347&lt;=0,0,MIN(C347+E347,IF('Расчёт'!$B$10="Аннуитетный",IF('Расчёт'!$B$18="Сократить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347/('Расчёт'!$B$9*12-A347+1),C347*('Расчёт'!$B$8/1200)*(1+'Расчёт'!$B$8/1200)^('Расчёт'!$B$9*12-A347+1)/((1+'Расчёт'!$B$8/1200)^('Расчёт'!$B$9*12-A347+1)-1))),IF('Расчёт'!$B$18="Сократить срок",'Расчёт'!$I$5/('Расчёт'!$B$9*12)+E347,C347/('Расчёт'!$B$9*12-A347+1)+E347))))</x:f>
        <x:v>0</x:v>
      </x:c>
      <x:c r="E347" s="96" t="n">
        <x:f>IF(C347&gt;0,C347*'Расчёт'!$B$8/1200,0)</x:f>
        <x:v>0</x:v>
      </x:c>
      <x:c r="F347" s="96" t="n">
        <x:f>MAX(MIN(D347-E347,C347),0)</x:f>
        <x:v>0</x:v>
      </x:c>
      <x:c r="G347" s="96" t="n">
        <x:f>MIN(MAX('Расчёт'!$B$14+IF(AND('Расчёт'!$B$16&gt;0,'Расчёт'!$B$17&lt;&gt;"",B347&gt;='Расчёт'!$B$17,B346&lt;'Расчёт'!$B$17),'Расчёт'!$B$16,0),0),MAX(C347-F347,0))</x:f>
        <x:v>0</x:v>
      </x:c>
      <x:c r="H347" s="96" t="n">
        <x:f>IF(C347&gt;0,D347+G347+'Расчёт'!$B$22,0)</x:f>
        <x:v>0</x:v>
      </x:c>
      <x:c r="I347" s="96" t="n">
        <x:f>MAX(C347-F347-G347,0)</x:f>
        <x:v>0</x:v>
      </x:c>
      <x:c r="J347" s="92"/>
      <x:c r="K347" s="96" t="n">
        <x:f>O346</x:f>
        <x:v>0</x:v>
      </x:c>
      <x:c r="L347" s="96" t="n">
        <x:f>IF(K347&lt;=0,0,MIN(K347+M347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347)))</x:f>
        <x:v>0</x:v>
      </x:c>
      <x:c r="M347" s="96" t="n">
        <x:f>IF(K347&gt;0,K347*'Расчёт'!$B$8/1200,0)</x:f>
        <x:v>0</x:v>
      </x:c>
      <x:c r="N347" s="96" t="n">
        <x:f>MAX(MIN(L347-M347,K347),0)</x:f>
        <x:v>0</x:v>
      </x:c>
      <x:c r="O347" s="96" t="n">
        <x:f>MAX(K347-N347,0)</x:f>
        <x:v>0</x:v>
      </x:c>
    </x:row>
    <x:row r="348" ht="18" customHeight="1">
      <x:c r="A348" s="98" t="n">
        <x:f>A347+1</x:f>
        <x:v>344</x:v>
      </x:c>
      <x:c r="B348" s="100" t="n">
        <x:f>DATE(YEAR(B347),MONTH(B347)+1,DAY(B347))</x:f>
        <x:v>56753</x:v>
      </x:c>
      <x:c r="C348" s="96" t="n">
        <x:f>I347</x:f>
        <x:v>0</x:v>
      </x:c>
      <x:c r="D348" s="96" t="n">
        <x:f>IF(C348&lt;=0,0,MIN(C348+E348,IF('Расчёт'!$B$10="Аннуитетный",IF('Расчёт'!$B$18="Сократить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348/('Расчёт'!$B$9*12-A348+1),C348*('Расчёт'!$B$8/1200)*(1+'Расчёт'!$B$8/1200)^('Расчёт'!$B$9*12-A348+1)/((1+'Расчёт'!$B$8/1200)^('Расчёт'!$B$9*12-A348+1)-1))),IF('Расчёт'!$B$18="Сократить срок",'Расчёт'!$I$5/('Расчёт'!$B$9*12)+E348,C348/('Расчёт'!$B$9*12-A348+1)+E348))))</x:f>
        <x:v>0</x:v>
      </x:c>
      <x:c r="E348" s="96" t="n">
        <x:f>IF(C348&gt;0,C348*'Расчёт'!$B$8/1200,0)</x:f>
        <x:v>0</x:v>
      </x:c>
      <x:c r="F348" s="96" t="n">
        <x:f>MAX(MIN(D348-E348,C348),0)</x:f>
        <x:v>0</x:v>
      </x:c>
      <x:c r="G348" s="96" t="n">
        <x:f>MIN(MAX('Расчёт'!$B$14+IF(AND('Расчёт'!$B$16&gt;0,'Расчёт'!$B$17&lt;&gt;"",B348&gt;='Расчёт'!$B$17,B347&lt;'Расчёт'!$B$17),'Расчёт'!$B$16,0),0),MAX(C348-F348,0))</x:f>
        <x:v>0</x:v>
      </x:c>
      <x:c r="H348" s="96" t="n">
        <x:f>IF(C348&gt;0,D348+G348+'Расчёт'!$B$22,0)</x:f>
        <x:v>0</x:v>
      </x:c>
      <x:c r="I348" s="96" t="n">
        <x:f>MAX(C348-F348-G348,0)</x:f>
        <x:v>0</x:v>
      </x:c>
      <x:c r="J348" s="92"/>
      <x:c r="K348" s="96" t="n">
        <x:f>O347</x:f>
        <x:v>0</x:v>
      </x:c>
      <x:c r="L348" s="96" t="n">
        <x:f>IF(K348&lt;=0,0,MIN(K348+M348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348)))</x:f>
        <x:v>0</x:v>
      </x:c>
      <x:c r="M348" s="96" t="n">
        <x:f>IF(K348&gt;0,K348*'Расчёт'!$B$8/1200,0)</x:f>
        <x:v>0</x:v>
      </x:c>
      <x:c r="N348" s="96" t="n">
        <x:f>MAX(MIN(L348-M348,K348),0)</x:f>
        <x:v>0</x:v>
      </x:c>
      <x:c r="O348" s="96" t="n">
        <x:f>MAX(K348-N348,0)</x:f>
        <x:v>0</x:v>
      </x:c>
    </x:row>
    <x:row r="349" ht="18" customHeight="1">
      <x:c r="A349" s="98" t="n">
        <x:f>A348+1</x:f>
        <x:v>345</x:v>
      </x:c>
      <x:c r="B349" s="100" t="n">
        <x:f>DATE(YEAR(B348),MONTH(B348)+1,DAY(B348))</x:f>
        <x:v>56784</x:v>
      </x:c>
      <x:c r="C349" s="96" t="n">
        <x:f>I348</x:f>
        <x:v>0</x:v>
      </x:c>
      <x:c r="D349" s="96" t="n">
        <x:f>IF(C349&lt;=0,0,MIN(C349+E349,IF('Расчёт'!$B$10="Аннуитетный",IF('Расчёт'!$B$18="Сократить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349/('Расчёт'!$B$9*12-A349+1),C349*('Расчёт'!$B$8/1200)*(1+'Расчёт'!$B$8/1200)^('Расчёт'!$B$9*12-A349+1)/((1+'Расчёт'!$B$8/1200)^('Расчёт'!$B$9*12-A349+1)-1))),IF('Расчёт'!$B$18="Сократить срок",'Расчёт'!$I$5/('Расчёт'!$B$9*12)+E349,C349/('Расчёт'!$B$9*12-A349+1)+E349))))</x:f>
        <x:v>0</x:v>
      </x:c>
      <x:c r="E349" s="96" t="n">
        <x:f>IF(C349&gt;0,C349*'Расчёт'!$B$8/1200,0)</x:f>
        <x:v>0</x:v>
      </x:c>
      <x:c r="F349" s="96" t="n">
        <x:f>MAX(MIN(D349-E349,C349),0)</x:f>
        <x:v>0</x:v>
      </x:c>
      <x:c r="G349" s="96" t="n">
        <x:f>MIN(MAX('Расчёт'!$B$14+IF(AND('Расчёт'!$B$16&gt;0,'Расчёт'!$B$17&lt;&gt;"",B349&gt;='Расчёт'!$B$17,B348&lt;'Расчёт'!$B$17),'Расчёт'!$B$16,0),0),MAX(C349-F349,0))</x:f>
        <x:v>0</x:v>
      </x:c>
      <x:c r="H349" s="96" t="n">
        <x:f>IF(C349&gt;0,D349+G349+'Расчёт'!$B$22,0)</x:f>
        <x:v>0</x:v>
      </x:c>
      <x:c r="I349" s="96" t="n">
        <x:f>MAX(C349-F349-G349,0)</x:f>
        <x:v>0</x:v>
      </x:c>
      <x:c r="J349" s="92"/>
      <x:c r="K349" s="96" t="n">
        <x:f>O348</x:f>
        <x:v>0</x:v>
      </x:c>
      <x:c r="L349" s="96" t="n">
        <x:f>IF(K349&lt;=0,0,MIN(K349+M349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349)))</x:f>
        <x:v>0</x:v>
      </x:c>
      <x:c r="M349" s="96" t="n">
        <x:f>IF(K349&gt;0,K349*'Расчёт'!$B$8/1200,0)</x:f>
        <x:v>0</x:v>
      </x:c>
      <x:c r="N349" s="96" t="n">
        <x:f>MAX(MIN(L349-M349,K349),0)</x:f>
        <x:v>0</x:v>
      </x:c>
      <x:c r="O349" s="96" t="n">
        <x:f>MAX(K349-N349,0)</x:f>
        <x:v>0</x:v>
      </x:c>
    </x:row>
    <x:row r="350" ht="18" customHeight="1">
      <x:c r="A350" s="98" t="n">
        <x:f>A349+1</x:f>
        <x:v>346</x:v>
      </x:c>
      <x:c r="B350" s="100" t="n">
        <x:f>DATE(YEAR(B349),MONTH(B349)+1,DAY(B349))</x:f>
        <x:v>56814</x:v>
      </x:c>
      <x:c r="C350" s="96" t="n">
        <x:f>I349</x:f>
        <x:v>0</x:v>
      </x:c>
      <x:c r="D350" s="96" t="n">
        <x:f>IF(C350&lt;=0,0,MIN(C350+E350,IF('Расчёт'!$B$10="Аннуитетный",IF('Расчёт'!$B$18="Сократить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350/('Расчёт'!$B$9*12-A350+1),C350*('Расчёт'!$B$8/1200)*(1+'Расчёт'!$B$8/1200)^('Расчёт'!$B$9*12-A350+1)/((1+'Расчёт'!$B$8/1200)^('Расчёт'!$B$9*12-A350+1)-1))),IF('Расчёт'!$B$18="Сократить срок",'Расчёт'!$I$5/('Расчёт'!$B$9*12)+E350,C350/('Расчёт'!$B$9*12-A350+1)+E350))))</x:f>
        <x:v>0</x:v>
      </x:c>
      <x:c r="E350" s="96" t="n">
        <x:f>IF(C350&gt;0,C350*'Расчёт'!$B$8/1200,0)</x:f>
        <x:v>0</x:v>
      </x:c>
      <x:c r="F350" s="96" t="n">
        <x:f>MAX(MIN(D350-E350,C350),0)</x:f>
        <x:v>0</x:v>
      </x:c>
      <x:c r="G350" s="96" t="n">
        <x:f>MIN(MAX('Расчёт'!$B$14+IF(AND('Расчёт'!$B$16&gt;0,'Расчёт'!$B$17&lt;&gt;"",B350&gt;='Расчёт'!$B$17,B349&lt;'Расчёт'!$B$17),'Расчёт'!$B$16,0),0),MAX(C350-F350,0))</x:f>
        <x:v>0</x:v>
      </x:c>
      <x:c r="H350" s="96" t="n">
        <x:f>IF(C350&gt;0,D350+G350+'Расчёт'!$B$22,0)</x:f>
        <x:v>0</x:v>
      </x:c>
      <x:c r="I350" s="96" t="n">
        <x:f>MAX(C350-F350-G350,0)</x:f>
        <x:v>0</x:v>
      </x:c>
      <x:c r="J350" s="92"/>
      <x:c r="K350" s="96" t="n">
        <x:f>O349</x:f>
        <x:v>0</x:v>
      </x:c>
      <x:c r="L350" s="96" t="n">
        <x:f>IF(K350&lt;=0,0,MIN(K350+M350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350)))</x:f>
        <x:v>0</x:v>
      </x:c>
      <x:c r="M350" s="96" t="n">
        <x:f>IF(K350&gt;0,K350*'Расчёт'!$B$8/1200,0)</x:f>
        <x:v>0</x:v>
      </x:c>
      <x:c r="N350" s="96" t="n">
        <x:f>MAX(MIN(L350-M350,K350),0)</x:f>
        <x:v>0</x:v>
      </x:c>
      <x:c r="O350" s="96" t="n">
        <x:f>MAX(K350-N350,0)</x:f>
        <x:v>0</x:v>
      </x:c>
    </x:row>
    <x:row r="351" ht="18" customHeight="1">
      <x:c r="A351" s="98" t="n">
        <x:f>A350+1</x:f>
        <x:v>347</x:v>
      </x:c>
      <x:c r="B351" s="100" t="n">
        <x:f>DATE(YEAR(B350),MONTH(B350)+1,DAY(B350))</x:f>
        <x:v>56845</x:v>
      </x:c>
      <x:c r="C351" s="96" t="n">
        <x:f>I350</x:f>
        <x:v>0</x:v>
      </x:c>
      <x:c r="D351" s="96" t="n">
        <x:f>IF(C351&lt;=0,0,MIN(C351+E351,IF('Расчёт'!$B$10="Аннуитетный",IF('Расчёт'!$B$18="Сократить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351/('Расчёт'!$B$9*12-A351+1),C351*('Расчёт'!$B$8/1200)*(1+'Расчёт'!$B$8/1200)^('Расчёт'!$B$9*12-A351+1)/((1+'Расчёт'!$B$8/1200)^('Расчёт'!$B$9*12-A351+1)-1))),IF('Расчёт'!$B$18="Сократить срок",'Расчёт'!$I$5/('Расчёт'!$B$9*12)+E351,C351/('Расчёт'!$B$9*12-A351+1)+E351))))</x:f>
        <x:v>0</x:v>
      </x:c>
      <x:c r="E351" s="96" t="n">
        <x:f>IF(C351&gt;0,C351*'Расчёт'!$B$8/1200,0)</x:f>
        <x:v>0</x:v>
      </x:c>
      <x:c r="F351" s="96" t="n">
        <x:f>MAX(MIN(D351-E351,C351),0)</x:f>
        <x:v>0</x:v>
      </x:c>
      <x:c r="G351" s="96" t="n">
        <x:f>MIN(MAX('Расчёт'!$B$14+IF(AND('Расчёт'!$B$16&gt;0,'Расчёт'!$B$17&lt;&gt;"",B351&gt;='Расчёт'!$B$17,B350&lt;'Расчёт'!$B$17),'Расчёт'!$B$16,0),0),MAX(C351-F351,0))</x:f>
        <x:v>0</x:v>
      </x:c>
      <x:c r="H351" s="96" t="n">
        <x:f>IF(C351&gt;0,D351+G351+'Расчёт'!$B$22,0)</x:f>
        <x:v>0</x:v>
      </x:c>
      <x:c r="I351" s="96" t="n">
        <x:f>MAX(C351-F351-G351,0)</x:f>
        <x:v>0</x:v>
      </x:c>
      <x:c r="J351" s="92"/>
      <x:c r="K351" s="96" t="n">
        <x:f>O350</x:f>
        <x:v>0</x:v>
      </x:c>
      <x:c r="L351" s="96" t="n">
        <x:f>IF(K351&lt;=0,0,MIN(K351+M351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351)))</x:f>
        <x:v>0</x:v>
      </x:c>
      <x:c r="M351" s="96" t="n">
        <x:f>IF(K351&gt;0,K351*'Расчёт'!$B$8/1200,0)</x:f>
        <x:v>0</x:v>
      </x:c>
      <x:c r="N351" s="96" t="n">
        <x:f>MAX(MIN(L351-M351,K351),0)</x:f>
        <x:v>0</x:v>
      </x:c>
      <x:c r="O351" s="96" t="n">
        <x:f>MAX(K351-N351,0)</x:f>
        <x:v>0</x:v>
      </x:c>
    </x:row>
    <x:row r="352" ht="18" customHeight="1">
      <x:c r="A352" s="98" t="n">
        <x:f>A351+1</x:f>
        <x:v>348</x:v>
      </x:c>
      <x:c r="B352" s="100" t="n">
        <x:f>DATE(YEAR(B351),MONTH(B351)+1,DAY(B351))</x:f>
        <x:v>56876</x:v>
      </x:c>
      <x:c r="C352" s="96" t="n">
        <x:f>I351</x:f>
        <x:v>0</x:v>
      </x:c>
      <x:c r="D352" s="96" t="n">
        <x:f>IF(C352&lt;=0,0,MIN(C352+E352,IF('Расчёт'!$B$10="Аннуитетный",IF('Расчёт'!$B$18="Сократить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352/('Расчёт'!$B$9*12-A352+1),C352*('Расчёт'!$B$8/1200)*(1+'Расчёт'!$B$8/1200)^('Расчёт'!$B$9*12-A352+1)/((1+'Расчёт'!$B$8/1200)^('Расчёт'!$B$9*12-A352+1)-1))),IF('Расчёт'!$B$18="Сократить срок",'Расчёт'!$I$5/('Расчёт'!$B$9*12)+E352,C352/('Расчёт'!$B$9*12-A352+1)+E352))))</x:f>
        <x:v>0</x:v>
      </x:c>
      <x:c r="E352" s="96" t="n">
        <x:f>IF(C352&gt;0,C352*'Расчёт'!$B$8/1200,0)</x:f>
        <x:v>0</x:v>
      </x:c>
      <x:c r="F352" s="96" t="n">
        <x:f>MAX(MIN(D352-E352,C352),0)</x:f>
        <x:v>0</x:v>
      </x:c>
      <x:c r="G352" s="96" t="n">
        <x:f>MIN(MAX('Расчёт'!$B$14+IF(AND('Расчёт'!$B$16&gt;0,'Расчёт'!$B$17&lt;&gt;"",B352&gt;='Расчёт'!$B$17,B351&lt;'Расчёт'!$B$17),'Расчёт'!$B$16,0),0),MAX(C352-F352,0))</x:f>
        <x:v>0</x:v>
      </x:c>
      <x:c r="H352" s="96" t="n">
        <x:f>IF(C352&gt;0,D352+G352+'Расчёт'!$B$22,0)</x:f>
        <x:v>0</x:v>
      </x:c>
      <x:c r="I352" s="96" t="n">
        <x:f>MAX(C352-F352-G352,0)</x:f>
        <x:v>0</x:v>
      </x:c>
      <x:c r="J352" s="92"/>
      <x:c r="K352" s="96" t="n">
        <x:f>O351</x:f>
        <x:v>0</x:v>
      </x:c>
      <x:c r="L352" s="96" t="n">
        <x:f>IF(K352&lt;=0,0,MIN(K352+M352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352)))</x:f>
        <x:v>0</x:v>
      </x:c>
      <x:c r="M352" s="96" t="n">
        <x:f>IF(K352&gt;0,K352*'Расчёт'!$B$8/1200,0)</x:f>
        <x:v>0</x:v>
      </x:c>
      <x:c r="N352" s="96" t="n">
        <x:f>MAX(MIN(L352-M352,K352),0)</x:f>
        <x:v>0</x:v>
      </x:c>
      <x:c r="O352" s="96" t="n">
        <x:f>MAX(K352-N352,0)</x:f>
        <x:v>0</x:v>
      </x:c>
    </x:row>
    <x:row r="353" ht="18" customHeight="1">
      <x:c r="A353" s="98" t="n">
        <x:f>A352+1</x:f>
        <x:v>349</x:v>
      </x:c>
      <x:c r="B353" s="100" t="n">
        <x:f>DATE(YEAR(B352),MONTH(B352)+1,DAY(B352))</x:f>
        <x:v>56906</x:v>
      </x:c>
      <x:c r="C353" s="96" t="n">
        <x:f>I352</x:f>
        <x:v>0</x:v>
      </x:c>
      <x:c r="D353" s="96" t="n">
        <x:f>IF(C353&lt;=0,0,MIN(C353+E353,IF('Расчёт'!$B$10="Аннуитетный",IF('Расчёт'!$B$18="Сократить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353/('Расчёт'!$B$9*12-A353+1),C353*('Расчёт'!$B$8/1200)*(1+'Расчёт'!$B$8/1200)^('Расчёт'!$B$9*12-A353+1)/((1+'Расчёт'!$B$8/1200)^('Расчёт'!$B$9*12-A353+1)-1))),IF('Расчёт'!$B$18="Сократить срок",'Расчёт'!$I$5/('Расчёт'!$B$9*12)+E353,C353/('Расчёт'!$B$9*12-A353+1)+E353))))</x:f>
        <x:v>0</x:v>
      </x:c>
      <x:c r="E353" s="96" t="n">
        <x:f>IF(C353&gt;0,C353*'Расчёт'!$B$8/1200,0)</x:f>
        <x:v>0</x:v>
      </x:c>
      <x:c r="F353" s="96" t="n">
        <x:f>MAX(MIN(D353-E353,C353),0)</x:f>
        <x:v>0</x:v>
      </x:c>
      <x:c r="G353" s="96" t="n">
        <x:f>MIN(MAX('Расчёт'!$B$14+IF(AND('Расчёт'!$B$16&gt;0,'Расчёт'!$B$17&lt;&gt;"",B353&gt;='Расчёт'!$B$17,B352&lt;'Расчёт'!$B$17),'Расчёт'!$B$16,0),0),MAX(C353-F353,0))</x:f>
        <x:v>0</x:v>
      </x:c>
      <x:c r="H353" s="96" t="n">
        <x:f>IF(C353&gt;0,D353+G353+'Расчёт'!$B$22,0)</x:f>
        <x:v>0</x:v>
      </x:c>
      <x:c r="I353" s="96" t="n">
        <x:f>MAX(C353-F353-G353,0)</x:f>
        <x:v>0</x:v>
      </x:c>
      <x:c r="J353" s="92"/>
      <x:c r="K353" s="96" t="n">
        <x:f>O352</x:f>
        <x:v>0</x:v>
      </x:c>
      <x:c r="L353" s="96" t="n">
        <x:f>IF(K353&lt;=0,0,MIN(K353+M353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353)))</x:f>
        <x:v>0</x:v>
      </x:c>
      <x:c r="M353" s="96" t="n">
        <x:f>IF(K353&gt;0,K353*'Расчёт'!$B$8/1200,0)</x:f>
        <x:v>0</x:v>
      </x:c>
      <x:c r="N353" s="96" t="n">
        <x:f>MAX(MIN(L353-M353,K353),0)</x:f>
        <x:v>0</x:v>
      </x:c>
      <x:c r="O353" s="96" t="n">
        <x:f>MAX(K353-N353,0)</x:f>
        <x:v>0</x:v>
      </x:c>
    </x:row>
    <x:row r="354" ht="18" customHeight="1">
      <x:c r="A354" s="98" t="n">
        <x:f>A353+1</x:f>
        <x:v>350</x:v>
      </x:c>
      <x:c r="B354" s="100" t="n">
        <x:f>DATE(YEAR(B353),MONTH(B353)+1,DAY(B353))</x:f>
        <x:v>56937</x:v>
      </x:c>
      <x:c r="C354" s="96" t="n">
        <x:f>I353</x:f>
        <x:v>0</x:v>
      </x:c>
      <x:c r="D354" s="96" t="n">
        <x:f>IF(C354&lt;=0,0,MIN(C354+E354,IF('Расчёт'!$B$10="Аннуитетный",IF('Расчёт'!$B$18="Сократить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354/('Расчёт'!$B$9*12-A354+1),C354*('Расчёт'!$B$8/1200)*(1+'Расчёт'!$B$8/1200)^('Расчёт'!$B$9*12-A354+1)/((1+'Расчёт'!$B$8/1200)^('Расчёт'!$B$9*12-A354+1)-1))),IF('Расчёт'!$B$18="Сократить срок",'Расчёт'!$I$5/('Расчёт'!$B$9*12)+E354,C354/('Расчёт'!$B$9*12-A354+1)+E354))))</x:f>
        <x:v>0</x:v>
      </x:c>
      <x:c r="E354" s="96" t="n">
        <x:f>IF(C354&gt;0,C354*'Расчёт'!$B$8/1200,0)</x:f>
        <x:v>0</x:v>
      </x:c>
      <x:c r="F354" s="96" t="n">
        <x:f>MAX(MIN(D354-E354,C354),0)</x:f>
        <x:v>0</x:v>
      </x:c>
      <x:c r="G354" s="96" t="n">
        <x:f>MIN(MAX('Расчёт'!$B$14+IF(AND('Расчёт'!$B$16&gt;0,'Расчёт'!$B$17&lt;&gt;"",B354&gt;='Расчёт'!$B$17,B353&lt;'Расчёт'!$B$17),'Расчёт'!$B$16,0),0),MAX(C354-F354,0))</x:f>
        <x:v>0</x:v>
      </x:c>
      <x:c r="H354" s="96" t="n">
        <x:f>IF(C354&gt;0,D354+G354+'Расчёт'!$B$22,0)</x:f>
        <x:v>0</x:v>
      </x:c>
      <x:c r="I354" s="96" t="n">
        <x:f>MAX(C354-F354-G354,0)</x:f>
        <x:v>0</x:v>
      </x:c>
      <x:c r="J354" s="92"/>
      <x:c r="K354" s="96" t="n">
        <x:f>O353</x:f>
        <x:v>0</x:v>
      </x:c>
      <x:c r="L354" s="96" t="n">
        <x:f>IF(K354&lt;=0,0,MIN(K354+M354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354)))</x:f>
        <x:v>0</x:v>
      </x:c>
      <x:c r="M354" s="96" t="n">
        <x:f>IF(K354&gt;0,K354*'Расчёт'!$B$8/1200,0)</x:f>
        <x:v>0</x:v>
      </x:c>
      <x:c r="N354" s="96" t="n">
        <x:f>MAX(MIN(L354-M354,K354),0)</x:f>
        <x:v>0</x:v>
      </x:c>
      <x:c r="O354" s="96" t="n">
        <x:f>MAX(K354-N354,0)</x:f>
        <x:v>0</x:v>
      </x:c>
    </x:row>
    <x:row r="355" ht="18" customHeight="1">
      <x:c r="A355" s="98" t="n">
        <x:f>A354+1</x:f>
        <x:v>351</x:v>
      </x:c>
      <x:c r="B355" s="100" t="n">
        <x:f>DATE(YEAR(B354),MONTH(B354)+1,DAY(B354))</x:f>
        <x:v>56967</x:v>
      </x:c>
      <x:c r="C355" s="96" t="n">
        <x:f>I354</x:f>
        <x:v>0</x:v>
      </x:c>
      <x:c r="D355" s="96" t="n">
        <x:f>IF(C355&lt;=0,0,MIN(C355+E355,IF('Расчёт'!$B$10="Аннуитетный",IF('Расчёт'!$B$18="Сократить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355/('Расчёт'!$B$9*12-A355+1),C355*('Расчёт'!$B$8/1200)*(1+'Расчёт'!$B$8/1200)^('Расчёт'!$B$9*12-A355+1)/((1+'Расчёт'!$B$8/1200)^('Расчёт'!$B$9*12-A355+1)-1))),IF('Расчёт'!$B$18="Сократить срок",'Расчёт'!$I$5/('Расчёт'!$B$9*12)+E355,C355/('Расчёт'!$B$9*12-A355+1)+E355))))</x:f>
        <x:v>0</x:v>
      </x:c>
      <x:c r="E355" s="96" t="n">
        <x:f>IF(C355&gt;0,C355*'Расчёт'!$B$8/1200,0)</x:f>
        <x:v>0</x:v>
      </x:c>
      <x:c r="F355" s="96" t="n">
        <x:f>MAX(MIN(D355-E355,C355),0)</x:f>
        <x:v>0</x:v>
      </x:c>
      <x:c r="G355" s="96" t="n">
        <x:f>MIN(MAX('Расчёт'!$B$14+IF(AND('Расчёт'!$B$16&gt;0,'Расчёт'!$B$17&lt;&gt;"",B355&gt;='Расчёт'!$B$17,B354&lt;'Расчёт'!$B$17),'Расчёт'!$B$16,0),0),MAX(C355-F355,0))</x:f>
        <x:v>0</x:v>
      </x:c>
      <x:c r="H355" s="96" t="n">
        <x:f>IF(C355&gt;0,D355+G355+'Расчёт'!$B$22,0)</x:f>
        <x:v>0</x:v>
      </x:c>
      <x:c r="I355" s="96" t="n">
        <x:f>MAX(C355-F355-G355,0)</x:f>
        <x:v>0</x:v>
      </x:c>
      <x:c r="J355" s="92"/>
      <x:c r="K355" s="96" t="n">
        <x:f>O354</x:f>
        <x:v>0</x:v>
      </x:c>
      <x:c r="L355" s="96" t="n">
        <x:f>IF(K355&lt;=0,0,MIN(K355+M355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355)))</x:f>
        <x:v>0</x:v>
      </x:c>
      <x:c r="M355" s="96" t="n">
        <x:f>IF(K355&gt;0,K355*'Расчёт'!$B$8/1200,0)</x:f>
        <x:v>0</x:v>
      </x:c>
      <x:c r="N355" s="96" t="n">
        <x:f>MAX(MIN(L355-M355,K355),0)</x:f>
        <x:v>0</x:v>
      </x:c>
      <x:c r="O355" s="96" t="n">
        <x:f>MAX(K355-N355,0)</x:f>
        <x:v>0</x:v>
      </x:c>
    </x:row>
    <x:row r="356" ht="18" customHeight="1">
      <x:c r="A356" s="98" t="n">
        <x:f>A355+1</x:f>
        <x:v>352</x:v>
      </x:c>
      <x:c r="B356" s="100" t="n">
        <x:f>DATE(YEAR(B355),MONTH(B355)+1,DAY(B355))</x:f>
        <x:v>56998</x:v>
      </x:c>
      <x:c r="C356" s="96" t="n">
        <x:f>I355</x:f>
        <x:v>0</x:v>
      </x:c>
      <x:c r="D356" s="96" t="n">
        <x:f>IF(C356&lt;=0,0,MIN(C356+E356,IF('Расчёт'!$B$10="Аннуитетный",IF('Расчёт'!$B$18="Сократить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356/('Расчёт'!$B$9*12-A356+1),C356*('Расчёт'!$B$8/1200)*(1+'Расчёт'!$B$8/1200)^('Расчёт'!$B$9*12-A356+1)/((1+'Расчёт'!$B$8/1200)^('Расчёт'!$B$9*12-A356+1)-1))),IF('Расчёт'!$B$18="Сократить срок",'Расчёт'!$I$5/('Расчёт'!$B$9*12)+E356,C356/('Расчёт'!$B$9*12-A356+1)+E356))))</x:f>
        <x:v>0</x:v>
      </x:c>
      <x:c r="E356" s="96" t="n">
        <x:f>IF(C356&gt;0,C356*'Расчёт'!$B$8/1200,0)</x:f>
        <x:v>0</x:v>
      </x:c>
      <x:c r="F356" s="96" t="n">
        <x:f>MAX(MIN(D356-E356,C356),0)</x:f>
        <x:v>0</x:v>
      </x:c>
      <x:c r="G356" s="96" t="n">
        <x:f>MIN(MAX('Расчёт'!$B$14+IF(AND('Расчёт'!$B$16&gt;0,'Расчёт'!$B$17&lt;&gt;"",B356&gt;='Расчёт'!$B$17,B355&lt;'Расчёт'!$B$17),'Расчёт'!$B$16,0),0),MAX(C356-F356,0))</x:f>
        <x:v>0</x:v>
      </x:c>
      <x:c r="H356" s="96" t="n">
        <x:f>IF(C356&gt;0,D356+G356+'Расчёт'!$B$22,0)</x:f>
        <x:v>0</x:v>
      </x:c>
      <x:c r="I356" s="96" t="n">
        <x:f>MAX(C356-F356-G356,0)</x:f>
        <x:v>0</x:v>
      </x:c>
      <x:c r="J356" s="92"/>
      <x:c r="K356" s="96" t="n">
        <x:f>O355</x:f>
        <x:v>0</x:v>
      </x:c>
      <x:c r="L356" s="96" t="n">
        <x:f>IF(K356&lt;=0,0,MIN(K356+M356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356)))</x:f>
        <x:v>0</x:v>
      </x:c>
      <x:c r="M356" s="96" t="n">
        <x:f>IF(K356&gt;0,K356*'Расчёт'!$B$8/1200,0)</x:f>
        <x:v>0</x:v>
      </x:c>
      <x:c r="N356" s="96" t="n">
        <x:f>MAX(MIN(L356-M356,K356),0)</x:f>
        <x:v>0</x:v>
      </x:c>
      <x:c r="O356" s="96" t="n">
        <x:f>MAX(K356-N356,0)</x:f>
        <x:v>0</x:v>
      </x:c>
    </x:row>
    <x:row r="357" ht="18" customHeight="1">
      <x:c r="A357" s="98" t="n">
        <x:f>A356+1</x:f>
        <x:v>353</x:v>
      </x:c>
      <x:c r="B357" s="100" t="n">
        <x:f>DATE(YEAR(B356),MONTH(B356)+1,DAY(B356))</x:f>
        <x:v>57029</x:v>
      </x:c>
      <x:c r="C357" s="96" t="n">
        <x:f>I356</x:f>
        <x:v>0</x:v>
      </x:c>
      <x:c r="D357" s="96" t="n">
        <x:f>IF(C357&lt;=0,0,MIN(C357+E357,IF('Расчёт'!$B$10="Аннуитетный",IF('Расчёт'!$B$18="Сократить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357/('Расчёт'!$B$9*12-A357+1),C357*('Расчёт'!$B$8/1200)*(1+'Расчёт'!$B$8/1200)^('Расчёт'!$B$9*12-A357+1)/((1+'Расчёт'!$B$8/1200)^('Расчёт'!$B$9*12-A357+1)-1))),IF('Расчёт'!$B$18="Сократить срок",'Расчёт'!$I$5/('Расчёт'!$B$9*12)+E357,C357/('Расчёт'!$B$9*12-A357+1)+E357))))</x:f>
        <x:v>0</x:v>
      </x:c>
      <x:c r="E357" s="96" t="n">
        <x:f>IF(C357&gt;0,C357*'Расчёт'!$B$8/1200,0)</x:f>
        <x:v>0</x:v>
      </x:c>
      <x:c r="F357" s="96" t="n">
        <x:f>MAX(MIN(D357-E357,C357),0)</x:f>
        <x:v>0</x:v>
      </x:c>
      <x:c r="G357" s="96" t="n">
        <x:f>MIN(MAX('Расчёт'!$B$14+IF(AND('Расчёт'!$B$16&gt;0,'Расчёт'!$B$17&lt;&gt;"",B357&gt;='Расчёт'!$B$17,B356&lt;'Расчёт'!$B$17),'Расчёт'!$B$16,0),0),MAX(C357-F357,0))</x:f>
        <x:v>0</x:v>
      </x:c>
      <x:c r="H357" s="96" t="n">
        <x:f>IF(C357&gt;0,D357+G357+'Расчёт'!$B$22,0)</x:f>
        <x:v>0</x:v>
      </x:c>
      <x:c r="I357" s="96" t="n">
        <x:f>MAX(C357-F357-G357,0)</x:f>
        <x:v>0</x:v>
      </x:c>
      <x:c r="J357" s="92"/>
      <x:c r="K357" s="96" t="n">
        <x:f>O356</x:f>
        <x:v>0</x:v>
      </x:c>
      <x:c r="L357" s="96" t="n">
        <x:f>IF(K357&lt;=0,0,MIN(K357+M357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357)))</x:f>
        <x:v>0</x:v>
      </x:c>
      <x:c r="M357" s="96" t="n">
        <x:f>IF(K357&gt;0,K357*'Расчёт'!$B$8/1200,0)</x:f>
        <x:v>0</x:v>
      </x:c>
      <x:c r="N357" s="96" t="n">
        <x:f>MAX(MIN(L357-M357,K357),0)</x:f>
        <x:v>0</x:v>
      </x:c>
      <x:c r="O357" s="96" t="n">
        <x:f>MAX(K357-N357,0)</x:f>
        <x:v>0</x:v>
      </x:c>
    </x:row>
    <x:row r="358" ht="18" customHeight="1">
      <x:c r="A358" s="98" t="n">
        <x:f>A357+1</x:f>
        <x:v>354</x:v>
      </x:c>
      <x:c r="B358" s="100" t="n">
        <x:f>DATE(YEAR(B357),MONTH(B357)+1,DAY(B357))</x:f>
        <x:v>57058</x:v>
      </x:c>
      <x:c r="C358" s="96" t="n">
        <x:f>I357</x:f>
        <x:v>0</x:v>
      </x:c>
      <x:c r="D358" s="96" t="n">
        <x:f>IF(C358&lt;=0,0,MIN(C358+E358,IF('Расчёт'!$B$10="Аннуитетный",IF('Расчёт'!$B$18="Сократить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358/('Расчёт'!$B$9*12-A358+1),C358*('Расчёт'!$B$8/1200)*(1+'Расчёт'!$B$8/1200)^('Расчёт'!$B$9*12-A358+1)/((1+'Расчёт'!$B$8/1200)^('Расчёт'!$B$9*12-A358+1)-1))),IF('Расчёт'!$B$18="Сократить срок",'Расчёт'!$I$5/('Расчёт'!$B$9*12)+E358,C358/('Расчёт'!$B$9*12-A358+1)+E358))))</x:f>
        <x:v>0</x:v>
      </x:c>
      <x:c r="E358" s="96" t="n">
        <x:f>IF(C358&gt;0,C358*'Расчёт'!$B$8/1200,0)</x:f>
        <x:v>0</x:v>
      </x:c>
      <x:c r="F358" s="96" t="n">
        <x:f>MAX(MIN(D358-E358,C358),0)</x:f>
        <x:v>0</x:v>
      </x:c>
      <x:c r="G358" s="96" t="n">
        <x:f>MIN(MAX('Расчёт'!$B$14+IF(AND('Расчёт'!$B$16&gt;0,'Расчёт'!$B$17&lt;&gt;"",B358&gt;='Расчёт'!$B$17,B357&lt;'Расчёт'!$B$17),'Расчёт'!$B$16,0),0),MAX(C358-F358,0))</x:f>
        <x:v>0</x:v>
      </x:c>
      <x:c r="H358" s="96" t="n">
        <x:f>IF(C358&gt;0,D358+G358+'Расчёт'!$B$22,0)</x:f>
        <x:v>0</x:v>
      </x:c>
      <x:c r="I358" s="96" t="n">
        <x:f>MAX(C358-F358-G358,0)</x:f>
        <x:v>0</x:v>
      </x:c>
      <x:c r="J358" s="92"/>
      <x:c r="K358" s="96" t="n">
        <x:f>O357</x:f>
        <x:v>0</x:v>
      </x:c>
      <x:c r="L358" s="96" t="n">
        <x:f>IF(K358&lt;=0,0,MIN(K358+M358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358)))</x:f>
        <x:v>0</x:v>
      </x:c>
      <x:c r="M358" s="96" t="n">
        <x:f>IF(K358&gt;0,K358*'Расчёт'!$B$8/1200,0)</x:f>
        <x:v>0</x:v>
      </x:c>
      <x:c r="N358" s="96" t="n">
        <x:f>MAX(MIN(L358-M358,K358),0)</x:f>
        <x:v>0</x:v>
      </x:c>
      <x:c r="O358" s="96" t="n">
        <x:f>MAX(K358-N358,0)</x:f>
        <x:v>0</x:v>
      </x:c>
    </x:row>
    <x:row r="359" ht="18" customHeight="1">
      <x:c r="A359" s="98" t="n">
        <x:f>A358+1</x:f>
        <x:v>355</x:v>
      </x:c>
      <x:c r="B359" s="100" t="n">
        <x:f>DATE(YEAR(B358),MONTH(B358)+1,DAY(B358))</x:f>
        <x:v>57089</x:v>
      </x:c>
      <x:c r="C359" s="96" t="n">
        <x:f>I358</x:f>
        <x:v>0</x:v>
      </x:c>
      <x:c r="D359" s="96" t="n">
        <x:f>IF(C359&lt;=0,0,MIN(C359+E359,IF('Расчёт'!$B$10="Аннуитетный",IF('Расчёт'!$B$18="Сократить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359/('Расчёт'!$B$9*12-A359+1),C359*('Расчёт'!$B$8/1200)*(1+'Расчёт'!$B$8/1200)^('Расчёт'!$B$9*12-A359+1)/((1+'Расчёт'!$B$8/1200)^('Расчёт'!$B$9*12-A359+1)-1))),IF('Расчёт'!$B$18="Сократить срок",'Расчёт'!$I$5/('Расчёт'!$B$9*12)+E359,C359/('Расчёт'!$B$9*12-A359+1)+E359))))</x:f>
        <x:v>0</x:v>
      </x:c>
      <x:c r="E359" s="96" t="n">
        <x:f>IF(C359&gt;0,C359*'Расчёт'!$B$8/1200,0)</x:f>
        <x:v>0</x:v>
      </x:c>
      <x:c r="F359" s="96" t="n">
        <x:f>MAX(MIN(D359-E359,C359),0)</x:f>
        <x:v>0</x:v>
      </x:c>
      <x:c r="G359" s="96" t="n">
        <x:f>MIN(MAX('Расчёт'!$B$14+IF(AND('Расчёт'!$B$16&gt;0,'Расчёт'!$B$17&lt;&gt;"",B359&gt;='Расчёт'!$B$17,B358&lt;'Расчёт'!$B$17),'Расчёт'!$B$16,0),0),MAX(C359-F359,0))</x:f>
        <x:v>0</x:v>
      </x:c>
      <x:c r="H359" s="96" t="n">
        <x:f>IF(C359&gt;0,D359+G359+'Расчёт'!$B$22,0)</x:f>
        <x:v>0</x:v>
      </x:c>
      <x:c r="I359" s="96" t="n">
        <x:f>MAX(C359-F359-G359,0)</x:f>
        <x:v>0</x:v>
      </x:c>
      <x:c r="J359" s="92"/>
      <x:c r="K359" s="96" t="n">
        <x:f>O358</x:f>
        <x:v>0</x:v>
      </x:c>
      <x:c r="L359" s="96" t="n">
        <x:f>IF(K359&lt;=0,0,MIN(K359+M359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359)))</x:f>
        <x:v>0</x:v>
      </x:c>
      <x:c r="M359" s="96" t="n">
        <x:f>IF(K359&gt;0,K359*'Расчёт'!$B$8/1200,0)</x:f>
        <x:v>0</x:v>
      </x:c>
      <x:c r="N359" s="96" t="n">
        <x:f>MAX(MIN(L359-M359,K359),0)</x:f>
        <x:v>0</x:v>
      </x:c>
      <x:c r="O359" s="96" t="n">
        <x:f>MAX(K359-N359,0)</x:f>
        <x:v>0</x:v>
      </x:c>
    </x:row>
    <x:row r="360" ht="18" customHeight="1">
      <x:c r="A360" s="98" t="n">
        <x:f>A359+1</x:f>
        <x:v>356</x:v>
      </x:c>
      <x:c r="B360" s="100" t="n">
        <x:f>DATE(YEAR(B359),MONTH(B359)+1,DAY(B359))</x:f>
        <x:v>57119</x:v>
      </x:c>
      <x:c r="C360" s="96" t="n">
        <x:f>I359</x:f>
        <x:v>0</x:v>
      </x:c>
      <x:c r="D360" s="96" t="n">
        <x:f>IF(C360&lt;=0,0,MIN(C360+E360,IF('Расчёт'!$B$10="Аннуитетный",IF('Расчёт'!$B$18="Сократить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360/('Расчёт'!$B$9*12-A360+1),C360*('Расчёт'!$B$8/1200)*(1+'Расчёт'!$B$8/1200)^('Расчёт'!$B$9*12-A360+1)/((1+'Расчёт'!$B$8/1200)^('Расчёт'!$B$9*12-A360+1)-1))),IF('Расчёт'!$B$18="Сократить срок",'Расчёт'!$I$5/('Расчёт'!$B$9*12)+E360,C360/('Расчёт'!$B$9*12-A360+1)+E360))))</x:f>
        <x:v>0</x:v>
      </x:c>
      <x:c r="E360" s="96" t="n">
        <x:f>IF(C360&gt;0,C360*'Расчёт'!$B$8/1200,0)</x:f>
        <x:v>0</x:v>
      </x:c>
      <x:c r="F360" s="96" t="n">
        <x:f>MAX(MIN(D360-E360,C360),0)</x:f>
        <x:v>0</x:v>
      </x:c>
      <x:c r="G360" s="96" t="n">
        <x:f>MIN(MAX('Расчёт'!$B$14+IF(AND('Расчёт'!$B$16&gt;0,'Расчёт'!$B$17&lt;&gt;"",B360&gt;='Расчёт'!$B$17,B359&lt;'Расчёт'!$B$17),'Расчёт'!$B$16,0),0),MAX(C360-F360,0))</x:f>
        <x:v>0</x:v>
      </x:c>
      <x:c r="H360" s="96" t="n">
        <x:f>IF(C360&gt;0,D360+G360+'Расчёт'!$B$22,0)</x:f>
        <x:v>0</x:v>
      </x:c>
      <x:c r="I360" s="96" t="n">
        <x:f>MAX(C360-F360-G360,0)</x:f>
        <x:v>0</x:v>
      </x:c>
      <x:c r="J360" s="92"/>
      <x:c r="K360" s="96" t="n">
        <x:f>O359</x:f>
        <x:v>0</x:v>
      </x:c>
      <x:c r="L360" s="96" t="n">
        <x:f>IF(K360&lt;=0,0,MIN(K360+M360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360)))</x:f>
        <x:v>0</x:v>
      </x:c>
      <x:c r="M360" s="96" t="n">
        <x:f>IF(K360&gt;0,K360*'Расчёт'!$B$8/1200,0)</x:f>
        <x:v>0</x:v>
      </x:c>
      <x:c r="N360" s="96" t="n">
        <x:f>MAX(MIN(L360-M360,K360),0)</x:f>
        <x:v>0</x:v>
      </x:c>
      <x:c r="O360" s="96" t="n">
        <x:f>MAX(K360-N360,0)</x:f>
        <x:v>0</x:v>
      </x:c>
    </x:row>
    <x:row r="361" ht="18" customHeight="1">
      <x:c r="A361" s="98" t="n">
        <x:f>A360+1</x:f>
        <x:v>357</x:v>
      </x:c>
      <x:c r="B361" s="100" t="n">
        <x:f>DATE(YEAR(B360),MONTH(B360)+1,DAY(B360))</x:f>
        <x:v>57150</x:v>
      </x:c>
      <x:c r="C361" s="96" t="n">
        <x:f>I360</x:f>
        <x:v>0</x:v>
      </x:c>
      <x:c r="D361" s="96" t="n">
        <x:f>IF(C361&lt;=0,0,MIN(C361+E361,IF('Расчёт'!$B$10="Аннуитетный",IF('Расчёт'!$B$18="Сократить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361/('Расчёт'!$B$9*12-A361+1),C361*('Расчёт'!$B$8/1200)*(1+'Расчёт'!$B$8/1200)^('Расчёт'!$B$9*12-A361+1)/((1+'Расчёт'!$B$8/1200)^('Расчёт'!$B$9*12-A361+1)-1))),IF('Расчёт'!$B$18="Сократить срок",'Расчёт'!$I$5/('Расчёт'!$B$9*12)+E361,C361/('Расчёт'!$B$9*12-A361+1)+E361))))</x:f>
        <x:v>0</x:v>
      </x:c>
      <x:c r="E361" s="96" t="n">
        <x:f>IF(C361&gt;0,C361*'Расчёт'!$B$8/1200,0)</x:f>
        <x:v>0</x:v>
      </x:c>
      <x:c r="F361" s="96" t="n">
        <x:f>MAX(MIN(D361-E361,C361),0)</x:f>
        <x:v>0</x:v>
      </x:c>
      <x:c r="G361" s="96" t="n">
        <x:f>MIN(MAX('Расчёт'!$B$14+IF(AND('Расчёт'!$B$16&gt;0,'Расчёт'!$B$17&lt;&gt;"",B361&gt;='Расчёт'!$B$17,B360&lt;'Расчёт'!$B$17),'Расчёт'!$B$16,0),0),MAX(C361-F361,0))</x:f>
        <x:v>0</x:v>
      </x:c>
      <x:c r="H361" s="96" t="n">
        <x:f>IF(C361&gt;0,D361+G361+'Расчёт'!$B$22,0)</x:f>
        <x:v>0</x:v>
      </x:c>
      <x:c r="I361" s="96" t="n">
        <x:f>MAX(C361-F361-G361,0)</x:f>
        <x:v>0</x:v>
      </x:c>
      <x:c r="J361" s="92"/>
      <x:c r="K361" s="96" t="n">
        <x:f>O360</x:f>
        <x:v>0</x:v>
      </x:c>
      <x:c r="L361" s="96" t="n">
        <x:f>IF(K361&lt;=0,0,MIN(K361+M361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361)))</x:f>
        <x:v>0</x:v>
      </x:c>
      <x:c r="M361" s="96" t="n">
        <x:f>IF(K361&gt;0,K361*'Расчёт'!$B$8/1200,0)</x:f>
        <x:v>0</x:v>
      </x:c>
      <x:c r="N361" s="96" t="n">
        <x:f>MAX(MIN(L361-M361,K361),0)</x:f>
        <x:v>0</x:v>
      </x:c>
      <x:c r="O361" s="96" t="n">
        <x:f>MAX(K361-N361,0)</x:f>
        <x:v>0</x:v>
      </x:c>
    </x:row>
    <x:row r="362" ht="18" customHeight="1">
      <x:c r="A362" s="98" t="n">
        <x:f>A361+1</x:f>
        <x:v>358</x:v>
      </x:c>
      <x:c r="B362" s="100" t="n">
        <x:f>DATE(YEAR(B361),MONTH(B361)+1,DAY(B361))</x:f>
        <x:v>57180</x:v>
      </x:c>
      <x:c r="C362" s="96" t="n">
        <x:f>I361</x:f>
        <x:v>0</x:v>
      </x:c>
      <x:c r="D362" s="96" t="n">
        <x:f>IF(C362&lt;=0,0,MIN(C362+E362,IF('Расчёт'!$B$10="Аннуитетный",IF('Расчёт'!$B$18="Сократить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362/('Расчёт'!$B$9*12-A362+1),C362*('Расчёт'!$B$8/1200)*(1+'Расчёт'!$B$8/1200)^('Расчёт'!$B$9*12-A362+1)/((1+'Расчёт'!$B$8/1200)^('Расчёт'!$B$9*12-A362+1)-1))),IF('Расчёт'!$B$18="Сократить срок",'Расчёт'!$I$5/('Расчёт'!$B$9*12)+E362,C362/('Расчёт'!$B$9*12-A362+1)+E362))))</x:f>
        <x:v>0</x:v>
      </x:c>
      <x:c r="E362" s="96" t="n">
        <x:f>IF(C362&gt;0,C362*'Расчёт'!$B$8/1200,0)</x:f>
        <x:v>0</x:v>
      </x:c>
      <x:c r="F362" s="96" t="n">
        <x:f>MAX(MIN(D362-E362,C362),0)</x:f>
        <x:v>0</x:v>
      </x:c>
      <x:c r="G362" s="96" t="n">
        <x:f>MIN(MAX('Расчёт'!$B$14+IF(AND('Расчёт'!$B$16&gt;0,'Расчёт'!$B$17&lt;&gt;"",B362&gt;='Расчёт'!$B$17,B361&lt;'Расчёт'!$B$17),'Расчёт'!$B$16,0),0),MAX(C362-F362,0))</x:f>
        <x:v>0</x:v>
      </x:c>
      <x:c r="H362" s="96" t="n">
        <x:f>IF(C362&gt;0,D362+G362+'Расчёт'!$B$22,0)</x:f>
        <x:v>0</x:v>
      </x:c>
      <x:c r="I362" s="96" t="n">
        <x:f>MAX(C362-F362-G362,0)</x:f>
        <x:v>0</x:v>
      </x:c>
      <x:c r="J362" s="92"/>
      <x:c r="K362" s="96" t="n">
        <x:f>O361</x:f>
        <x:v>0</x:v>
      </x:c>
      <x:c r="L362" s="96" t="n">
        <x:f>IF(K362&lt;=0,0,MIN(K362+M362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362)))</x:f>
        <x:v>0</x:v>
      </x:c>
      <x:c r="M362" s="96" t="n">
        <x:f>IF(K362&gt;0,K362*'Расчёт'!$B$8/1200,0)</x:f>
        <x:v>0</x:v>
      </x:c>
      <x:c r="N362" s="96" t="n">
        <x:f>MAX(MIN(L362-M362,K362),0)</x:f>
        <x:v>0</x:v>
      </x:c>
      <x:c r="O362" s="96" t="n">
        <x:f>MAX(K362-N362,0)</x:f>
        <x:v>0</x:v>
      </x:c>
    </x:row>
    <x:row r="363" ht="18" customHeight="1">
      <x:c r="A363" s="98" t="n">
        <x:f>A362+1</x:f>
        <x:v>359</x:v>
      </x:c>
      <x:c r="B363" s="100" t="n">
        <x:f>DATE(YEAR(B362),MONTH(B362)+1,DAY(B362))</x:f>
        <x:v>57211</x:v>
      </x:c>
      <x:c r="C363" s="96" t="n">
        <x:f>I362</x:f>
        <x:v>0</x:v>
      </x:c>
      <x:c r="D363" s="96" t="n">
        <x:f>IF(C363&lt;=0,0,MIN(C363+E363,IF('Расчёт'!$B$10="Аннуитетный",IF('Расчёт'!$B$18="Сократить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363/('Расчёт'!$B$9*12-A363+1),C363*('Расчёт'!$B$8/1200)*(1+'Расчёт'!$B$8/1200)^('Расчёт'!$B$9*12-A363+1)/((1+'Расчёт'!$B$8/1200)^('Расчёт'!$B$9*12-A363+1)-1))),IF('Расчёт'!$B$18="Сократить срок",'Расчёт'!$I$5/('Расчёт'!$B$9*12)+E363,C363/('Расчёт'!$B$9*12-A363+1)+E363))))</x:f>
        <x:v>0</x:v>
      </x:c>
      <x:c r="E363" s="96" t="n">
        <x:f>IF(C363&gt;0,C363*'Расчёт'!$B$8/1200,0)</x:f>
        <x:v>0</x:v>
      </x:c>
      <x:c r="F363" s="96" t="n">
        <x:f>MAX(MIN(D363-E363,C363),0)</x:f>
        <x:v>0</x:v>
      </x:c>
      <x:c r="G363" s="96" t="n">
        <x:f>MIN(MAX('Расчёт'!$B$14+IF(AND('Расчёт'!$B$16&gt;0,'Расчёт'!$B$17&lt;&gt;"",B363&gt;='Расчёт'!$B$17,B362&lt;'Расчёт'!$B$17),'Расчёт'!$B$16,0),0),MAX(C363-F363,0))</x:f>
        <x:v>0</x:v>
      </x:c>
      <x:c r="H363" s="96" t="n">
        <x:f>IF(C363&gt;0,D363+G363+'Расчёт'!$B$22,0)</x:f>
        <x:v>0</x:v>
      </x:c>
      <x:c r="I363" s="96" t="n">
        <x:f>MAX(C363-F363-G363,0)</x:f>
        <x:v>0</x:v>
      </x:c>
      <x:c r="J363" s="92"/>
      <x:c r="K363" s="96" t="n">
        <x:f>O362</x:f>
        <x:v>0</x:v>
      </x:c>
      <x:c r="L363" s="96" t="n">
        <x:f>IF(K363&lt;=0,0,MIN(K363+M363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363)))</x:f>
        <x:v>0</x:v>
      </x:c>
      <x:c r="M363" s="96" t="n">
        <x:f>IF(K363&gt;0,K363*'Расчёт'!$B$8/1200,0)</x:f>
        <x:v>0</x:v>
      </x:c>
      <x:c r="N363" s="96" t="n">
        <x:f>MAX(MIN(L363-M363,K363),0)</x:f>
        <x:v>0</x:v>
      </x:c>
      <x:c r="O363" s="96" t="n">
        <x:f>MAX(K363-N363,0)</x:f>
        <x:v>0</x:v>
      </x:c>
    </x:row>
    <x:row r="364" ht="18" customHeight="1">
      <x:c r="A364" s="99" t="n">
        <x:f>A363+1</x:f>
        <x:v>360</x:v>
      </x:c>
      <x:c r="B364" s="101" t="n">
        <x:f>DATE(YEAR(B363),MONTH(B363)+1,DAY(B363))</x:f>
        <x:v>57242</x:v>
      </x:c>
      <x:c r="C364" s="97" t="n">
        <x:f>I363</x:f>
        <x:v>0</x:v>
      </x:c>
      <x:c r="D364" s="97" t="n">
        <x:f>IF(C364&lt;=0,0,MIN(C364+E364,IF('Расчёт'!$B$10="Аннуитетный",IF('Расчёт'!$B$18="Сократить срок",IF('Расчёт'!$B$8=0,'Расчёт'!$I$5/('Расчёт'!$B$9*12),'Расчёт'!$I$5*('Расчёт'!$B$8/1200)*(1+'Расчёт'!$B$8/1200)^('Расчёт'!$B$9*12)/((1+'Расчёт'!$B$8/1200)^('Расчёт'!$B$9*12)-1)),IF('Расчёт'!$B$8=0,C364/('Расчёт'!$B$9*12-A364+1),C364*('Расчёт'!$B$8/1200)*(1+'Расчёт'!$B$8/1200)^('Расчёт'!$B$9*12-A364+1)/((1+'Расчёт'!$B$8/1200)^('Расчёт'!$B$9*12-A364+1)-1))),IF('Расчёт'!$B$18="Сократить срок",'Расчёт'!$I$5/('Расчёт'!$B$9*12)+E364,C364/('Расчёт'!$B$9*12-A364+1)+E364))))</x:f>
        <x:v>0</x:v>
      </x:c>
      <x:c r="E364" s="97" t="n">
        <x:f>IF(C364&gt;0,C364*'Расчёт'!$B$8/1200,0)</x:f>
        <x:v>0</x:v>
      </x:c>
      <x:c r="F364" s="97" t="n">
        <x:f>MAX(MIN(D364-E364,C364),0)</x:f>
        <x:v>0</x:v>
      </x:c>
      <x:c r="G364" s="97" t="n">
        <x:f>MIN(MAX('Расчёт'!$B$14+IF(AND('Расчёт'!$B$16&gt;0,'Расчёт'!$B$17&lt;&gt;"",B364&gt;='Расчёт'!$B$17,B363&lt;'Расчёт'!$B$17),'Расчёт'!$B$16,0),0),MAX(C364-F364,0))</x:f>
        <x:v>0</x:v>
      </x:c>
      <x:c r="H364" s="97" t="n">
        <x:f>IF(C364&gt;0,D364+G364+'Расчёт'!$B$22,0)</x:f>
        <x:v>0</x:v>
      </x:c>
      <x:c r="I364" s="97" t="n">
        <x:f>MAX(C364-F364-G364,0)</x:f>
        <x:v>0</x:v>
      </x:c>
      <x:c r="J364" s="93"/>
      <x:c r="K364" s="97" t="n">
        <x:f>O363</x:f>
        <x:v>0</x:v>
      </x:c>
      <x:c r="L364" s="97" t="n">
        <x:f>IF(K364&lt;=0,0,MIN(K364+M364,IF('Расчёт'!$B$10="Аннуитетный",IF('Расчёт'!$B$8=0,'Расчёт'!$I$5/('Расчёт'!$B$9*12),'Расчёт'!$I$5*('Расчёт'!$B$8/1200)*(1+'Расчёт'!$B$8/1200)^('Расчёт'!$B$9*12)/((1+'Расчёт'!$B$8/1200)^('Расчёт'!$B$9*12)-1)),'Расчёт'!$I$5/('Расчёт'!$B$9*12)+M364)))</x:f>
        <x:v>0</x:v>
      </x:c>
      <x:c r="M364" s="97" t="n">
        <x:f>IF(K364&gt;0,K364*'Расчёт'!$B$8/1200,0)</x:f>
        <x:v>0</x:v>
      </x:c>
      <x:c r="N364" s="97" t="n">
        <x:f>MAX(MIN(L364-M364,K364),0)</x:f>
        <x:v>0</x:v>
      </x:c>
      <x:c r="O364" s="97" t="n">
        <x:f>MAX(K364-N364,0)</x:f>
        <x:v>0</x:v>
      </x:c>
    </x:row>
  </x:sheetData>
  <x:mergeCells>
    <x:mergeCell ref="A1:O1"/>
    <x:mergeCell ref="A2:O2"/>
  </x:mergeCells>
  <x:pageMargins left="0.7" right="0.7" top="0.75" bottom="0.75" header="0.3" footer="0.3"/>
</x:worksheet>
</file>